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Z:\2010 OrdenTerritorio\Paulo\RMUE\Revisão 2022\FINAIS\"/>
    </mc:Choice>
  </mc:AlternateContent>
  <xr:revisionPtr revIDLastSave="0" documentId="13_ncr:1_{5348452D-CC5B-4886-98AF-9249A5D0F404}" xr6:coauthVersionLast="47" xr6:coauthVersionMax="47" xr10:uidLastSave="{00000000-0000-0000-0000-000000000000}"/>
  <workbookProtection workbookAlgorithmName="SHA-512" workbookHashValue="MAmOVxGdKbBx4gk9WD2tEOyQVumaqHT2HZg5gFZif7zD6XO8sd0ieG6M86nuvDs2rj1MGB0e8Z/+1Nh7U7cwYA==" workbookSaltValue="96QYNKqHKEHqzdFjERSgJw==" workbookSpinCount="100000" lockStructure="1"/>
  <bookViews>
    <workbookView xWindow="-120" yWindow="-120" windowWidth="29040" windowHeight="15720" tabRatio="500" activeTab="1" xr2:uid="{00000000-000D-0000-FFFF-FFFF00000000}"/>
  </bookViews>
  <sheets>
    <sheet name="TMU" sheetId="1" r:id="rId1"/>
    <sheet name="COMPENSAÇÃO" sheetId="2" r:id="rId2"/>
    <sheet name="ESTACIONAMENTO" sheetId="3" r:id="rId3"/>
  </sheets>
  <definedNames>
    <definedName name="_xlnm.Print_Area" localSheetId="2">ESTACIONAMENTO!$A$1:$J$42</definedName>
    <definedName name="_xlnm.Print_Area" localSheetId="0">TMU!$A$1:$F$90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21" i="3" l="1"/>
  <c r="G21" i="3" s="1"/>
  <c r="D19" i="3"/>
  <c r="I19" i="3" s="1"/>
  <c r="C19" i="3"/>
  <c r="G19" i="3" s="1"/>
  <c r="H19" i="3" s="1"/>
  <c r="C17" i="3"/>
  <c r="D15" i="3"/>
  <c r="C15" i="3"/>
  <c r="D13" i="3"/>
  <c r="C13" i="3"/>
  <c r="D11" i="3"/>
  <c r="G11" i="3" s="1"/>
  <c r="F9" i="3"/>
  <c r="I9" i="3" s="1"/>
  <c r="E9" i="3"/>
  <c r="G9" i="3" s="1"/>
  <c r="D7" i="3"/>
  <c r="G7" i="3" s="1"/>
  <c r="E5" i="3"/>
  <c r="G5" i="3" s="1"/>
  <c r="E3" i="3"/>
  <c r="G3" i="3" s="1"/>
  <c r="H3" i="3" s="1"/>
  <c r="D21" i="1"/>
  <c r="D22" i="1" l="1"/>
  <c r="D23" i="1"/>
  <c r="D20" i="1"/>
  <c r="D19" i="1"/>
  <c r="D18" i="1"/>
  <c r="D24" i="1"/>
  <c r="G20" i="2"/>
  <c r="D59" i="1"/>
  <c r="C50" i="1"/>
  <c r="C37" i="3"/>
  <c r="D35" i="3"/>
  <c r="D31" i="3"/>
  <c r="C29" i="3"/>
  <c r="C27" i="3"/>
  <c r="C25" i="3"/>
  <c r="H21" i="3"/>
  <c r="J19" i="3"/>
  <c r="H11" i="3"/>
  <c r="J9" i="3"/>
  <c r="H9" i="3"/>
  <c r="H7" i="3"/>
  <c r="H5" i="3"/>
  <c r="B40" i="2"/>
  <c r="G32" i="2"/>
  <c r="F29" i="2"/>
  <c r="E29" i="2"/>
  <c r="D29" i="2"/>
  <c r="C29" i="2"/>
  <c r="B29" i="2"/>
  <c r="F28" i="2"/>
  <c r="E28" i="2"/>
  <c r="D28" i="2"/>
  <c r="C28" i="2"/>
  <c r="B28" i="2"/>
  <c r="C10" i="2"/>
  <c r="B10" i="2"/>
  <c r="G5" i="2" s="1"/>
  <c r="G7" i="2" s="1"/>
  <c r="B28" i="1"/>
  <c r="D25" i="1"/>
  <c r="B66" i="1" l="1"/>
  <c r="C18" i="1"/>
  <c r="E18" i="1" s="1"/>
  <c r="F32" i="2"/>
  <c r="D32" i="2"/>
  <c r="C32" i="2"/>
  <c r="E32" i="2"/>
  <c r="B32" i="2"/>
  <c r="C20" i="1"/>
  <c r="E20" i="1" s="1"/>
  <c r="C21" i="1"/>
  <c r="E21" i="1" s="1"/>
  <c r="C26" i="1"/>
  <c r="E26" i="1" s="1"/>
  <c r="C22" i="1"/>
  <c r="E22" i="1" s="1"/>
  <c r="C19" i="1"/>
  <c r="E19" i="1" s="1"/>
  <c r="C23" i="1"/>
  <c r="E23" i="1" s="1"/>
  <c r="C27" i="1"/>
  <c r="E27" i="1" s="1"/>
  <c r="C24" i="1"/>
  <c r="E24" i="1" s="1"/>
  <c r="C25" i="1"/>
  <c r="E25" i="1" s="1"/>
  <c r="B33" i="2" l="1"/>
  <c r="B50" i="2" s="1"/>
  <c r="B53" i="2" s="1"/>
  <c r="C28" i="1"/>
  <c r="E28" i="1"/>
  <c r="B70" i="1" s="1"/>
  <c r="B81" i="1" s="1"/>
  <c r="B84" i="1" s="1"/>
  <c r="B87" i="1" s="1"/>
</calcChain>
</file>

<file path=xl/sharedStrings.xml><?xml version="1.0" encoding="utf-8"?>
<sst xmlns="http://schemas.openxmlformats.org/spreadsheetml/2006/main" count="241" uniqueCount="146">
  <si>
    <t>Dados sinópticos e cálculo de coeficientes e valores</t>
  </si>
  <si>
    <t>K1-Tipologia</t>
  </si>
  <si>
    <t>Código</t>
  </si>
  <si>
    <t>Habitação em moradia uni ou bifamiliar (com ou sem comércio/serviços)</t>
  </si>
  <si>
    <t>Habitação coletiva</t>
  </si>
  <si>
    <t>Edifícios mistos</t>
  </si>
  <si>
    <t>Comércio em edifícios autónomos</t>
  </si>
  <si>
    <t>Serviços em edifícios autónomos</t>
  </si>
  <si>
    <t>Empreendimentos turísticos</t>
  </si>
  <si>
    <t>Indústria e/ou Logística</t>
  </si>
  <si>
    <t>Anexo de apoio a edificio principal</t>
  </si>
  <si>
    <t>Instalações de apoio às atividades agrícolas e florestais</t>
  </si>
  <si>
    <t>Equipamentos de utilização coletiva e outros equipamentos</t>
  </si>
  <si>
    <t>Código aplicável-K1:</t>
  </si>
  <si>
    <t>K1-Ocupação</t>
  </si>
  <si>
    <t>Fração</t>
  </si>
  <si>
    <t>Coeficiente aplicável</t>
  </si>
  <si>
    <t>Coeficiente parcial</t>
  </si>
  <si>
    <t>Habitação</t>
  </si>
  <si>
    <t>Comércio</t>
  </si>
  <si>
    <t>Serviços</t>
  </si>
  <si>
    <t>Indústria/Logistica</t>
  </si>
  <si>
    <t>Turismo</t>
  </si>
  <si>
    <t>Equipamento</t>
  </si>
  <si>
    <t>Anexo</t>
  </si>
  <si>
    <t>Cave para garagem</t>
  </si>
  <si>
    <t>Edifício apoio agricultura</t>
  </si>
  <si>
    <t>Outras ocupações</t>
  </si>
  <si>
    <t>Total:</t>
  </si>
  <si>
    <t>Coeficiente aplicável-K1:</t>
  </si>
  <si>
    <t>K2-Localização em função do PDM</t>
  </si>
  <si>
    <t>Coeficiente</t>
  </si>
  <si>
    <t>Espaços Centrais - 1.º Nível</t>
  </si>
  <si>
    <t>Espaços Centrais - 2.º Nível</t>
  </si>
  <si>
    <t>Espaços Centrais - 3.º Nível</t>
  </si>
  <si>
    <t>Espaços Habitacionais</t>
  </si>
  <si>
    <t>Espaços Urbanos de Baixa Densidade</t>
  </si>
  <si>
    <t>Aglomerados Rurais</t>
  </si>
  <si>
    <t>Espaços de Atividades Económicas - Tipo I</t>
  </si>
  <si>
    <t>Espaços de Atividades Económicas - Tipo II</t>
  </si>
  <si>
    <t>Solo Rústico com exceção dos Aglomerados Rurais</t>
  </si>
  <si>
    <t>Coeficiente aplicável-K2:</t>
  </si>
  <si>
    <t>K3-Infraestruturação do local</t>
  </si>
  <si>
    <t xml:space="preserve">Acesso rodoviário com pavimentação em betuminoso, calçada ou equivalente </t>
  </si>
  <si>
    <t>Passeios existentes no arruamento frente à parcela</t>
  </si>
  <si>
    <t>Rede de abastecimento domiciliário de água</t>
  </si>
  <si>
    <t>Rede de drenagem de águas residuais</t>
  </si>
  <si>
    <t>Rede de drenagem de águas pluviais</t>
  </si>
  <si>
    <t>Coeficiente aplicável-K3:</t>
  </si>
  <si>
    <t>K4-Tipo de operação</t>
  </si>
  <si>
    <t>Sem necessidade de criação adicional de infraestruturas de AA e/ou DAR</t>
  </si>
  <si>
    <t>Loteamento ou edificação geradora de impacto semelhante/impacto relevante:</t>
  </si>
  <si>
    <t>Com necessidade de criação adicional de infraestruturas de AA e/ou DAR:</t>
  </si>
  <si>
    <t>Código aplicável:</t>
  </si>
  <si>
    <t>Coeficiente aplicável-K4:</t>
  </si>
  <si>
    <t>V-Custo do m2 de abc no Município (€/m2 de ac)</t>
  </si>
  <si>
    <t>Custo</t>
  </si>
  <si>
    <t>S-Área total de construção</t>
  </si>
  <si>
    <t>Área</t>
  </si>
  <si>
    <t>Valor aplicável:</t>
  </si>
  <si>
    <t>CÁLCULO DE TMU</t>
  </si>
  <si>
    <t>VALOR TOTAL</t>
  </si>
  <si>
    <t xml:space="preserve">Existência de contrato de </t>
  </si>
  <si>
    <t>urbanização (artº 25 do D.L. 555/99)</t>
  </si>
  <si>
    <t>Sim</t>
  </si>
  <si>
    <t>Não</t>
  </si>
  <si>
    <t>Código:</t>
  </si>
  <si>
    <t>CÁLCULO DE TMU - REDUÇÃO</t>
  </si>
  <si>
    <t>DO RMUE</t>
  </si>
  <si>
    <t>Valor pago em sede de licenciamento anterior</t>
  </si>
  <si>
    <t>Diferencial</t>
  </si>
  <si>
    <t>CÁLCULO DE TMU - DEDUÇÃO</t>
  </si>
  <si>
    <t>Área de construção (m2)</t>
  </si>
  <si>
    <t>Nº unidades</t>
  </si>
  <si>
    <t>Valor</t>
  </si>
  <si>
    <t>Habitação em moradia uni ou bifamiliar</t>
  </si>
  <si>
    <t>Área do prédio (m2)</t>
  </si>
  <si>
    <t>Serviços e empreendimentos turísticos</t>
  </si>
  <si>
    <t>Anexos</t>
  </si>
  <si>
    <t>Total</t>
  </si>
  <si>
    <t>K2-Tipo de operação</t>
  </si>
  <si>
    <t>Loteamento</t>
  </si>
  <si>
    <t>K1-Localização em função do PDM</t>
  </si>
  <si>
    <t xml:space="preserve">Edificação </t>
  </si>
  <si>
    <t>geradora de impacto</t>
  </si>
  <si>
    <t>semelhante a loteamento</t>
  </si>
  <si>
    <t>Edificação isolada (*)</t>
  </si>
  <si>
    <t>(*) - Apenas para cálculo por ausência de estacionamento público (n.º 4 do Art.º 13 do RPDM)</t>
  </si>
  <si>
    <t>Proposta</t>
  </si>
  <si>
    <t>Art.º 34.º RPDM</t>
  </si>
  <si>
    <t>Espaços verdes e de utilização colectiva</t>
  </si>
  <si>
    <t>Equipamentos de utilização colectiva</t>
  </si>
  <si>
    <t>Estacionamento público</t>
  </si>
  <si>
    <t>Arruamentos supletivos</t>
  </si>
  <si>
    <t>Valor aplicável-A1:</t>
  </si>
  <si>
    <t>Área (m2)</t>
  </si>
  <si>
    <t>Comprimento da linha de confrontação</t>
  </si>
  <si>
    <t>Valor aplicável-A2:</t>
  </si>
  <si>
    <t>V-Custo do m2 de ac no Município (€/m2 de ac)</t>
  </si>
  <si>
    <t>CÁLCULO DE C</t>
  </si>
  <si>
    <t>COMPENSAÇÃO</t>
  </si>
  <si>
    <t>VALOR FINAL</t>
  </si>
  <si>
    <t>Estacionamento privativo exigível (Art.º 13º RPDM)</t>
  </si>
  <si>
    <t>Estacionamento público exigível (Art.º 13º RPDM) | Conversão em área (*)</t>
  </si>
  <si>
    <t>Tipologia</t>
  </si>
  <si>
    <t>Nº fogos com                Ac &lt; 120 m2</t>
  </si>
  <si>
    <t>Nº fogos com                Ac ≥120 m2 e          ≤ 300 m2</t>
  </si>
  <si>
    <t>Nº fogos com                Ac &gt; 300 m2</t>
  </si>
  <si>
    <t>Nº lugares estacionamento (ligeiros)</t>
  </si>
  <si>
    <t xml:space="preserve">Conversão em área    </t>
  </si>
  <si>
    <t>Nº fogos                               T0/T1/T2</t>
  </si>
  <si>
    <t>Nº fogos                              T3/T4</t>
  </si>
  <si>
    <t xml:space="preserve">Nº fogos                &gt;T5 </t>
  </si>
  <si>
    <t xml:space="preserve">Habitação em edifícios de habitação coletiva e em edifícios mistos </t>
  </si>
  <si>
    <t xml:space="preserve">Comércio ou serviços em edifícios mistos </t>
  </si>
  <si>
    <t>Área em estabelecimentos com  Ac &lt; 1000 m2</t>
  </si>
  <si>
    <t>Área em estabelecimentos com  Ac ≥ 1000 m2 e ≤ 2500 m2</t>
  </si>
  <si>
    <t>Área em estabelecimentos com  Ac ≥ 2500 m2</t>
  </si>
  <si>
    <t>Nº lugares estacionamento (pesados)</t>
  </si>
  <si>
    <t>Comércio em edificios autónomos</t>
  </si>
  <si>
    <t>Área em estabelecimentos com  Ac &lt;500 m2</t>
  </si>
  <si>
    <t>Área em estabelecimentos com  Ac ≥ 500 m2</t>
  </si>
  <si>
    <t>Unidades de alojamento</t>
  </si>
  <si>
    <t>Nº lugares estacionamento (autocarro)</t>
  </si>
  <si>
    <t>Empreendimentos turísticos com
categoria inferior a 4* ou sem
categoria atribuída</t>
  </si>
  <si>
    <t>Empreendimentos turísticos com categoria igual ou superior a 4*</t>
  </si>
  <si>
    <t>N.º campistas</t>
  </si>
  <si>
    <t>Parques de Campismo e Caravanismo</t>
  </si>
  <si>
    <t>Área de construção</t>
  </si>
  <si>
    <t>Indústria e/ou logística</t>
  </si>
  <si>
    <t>Equipamentos de utilização coletiva
e outros equipamentos</t>
  </si>
  <si>
    <t>Estacionamento público previsto em projeto | Conversão em área (*)</t>
  </si>
  <si>
    <t>Indústria e/ou logistica</t>
  </si>
  <si>
    <t>(*) - A conversão do número de lugares públicos em área (m2) é necessária para o cálculo de compensações devidas nas operações de loteamento e construção de edificações geradoras de impacte semelhante a loteamento ou impacte relevante. Para tal consideram-se os seguintes parâmetros:                                                                                                                                                                                                                                                     1 lugar para ligeiro = 11,25 m2;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 lugar para pesado = 25,00 m2.</t>
  </si>
  <si>
    <t>Edificação não inserida em loteamento</t>
  </si>
  <si>
    <t>Frações com  Ac&lt;1000 m2</t>
  </si>
  <si>
    <r>
      <t xml:space="preserve">Frações com  Ac </t>
    </r>
    <r>
      <rPr>
        <sz val="12"/>
        <rFont val="Calibri"/>
        <family val="2"/>
        <charset val="1"/>
      </rPr>
      <t>≥</t>
    </r>
    <r>
      <rPr>
        <sz val="12"/>
        <rFont val="Arial"/>
        <family val="2"/>
        <charset val="1"/>
      </rPr>
      <t>1000 m2</t>
    </r>
  </si>
  <si>
    <t>A2-Situação em relação a arruamentos existentes (*)</t>
  </si>
  <si>
    <t>K3-Indice de utilização</t>
  </si>
  <si>
    <t>Indice de utilização</t>
  </si>
  <si>
    <t>Tipo de ocupação</t>
  </si>
  <si>
    <t>Destino da cedência</t>
  </si>
  <si>
    <t>Distância ao eixo (prédio original)</t>
  </si>
  <si>
    <t>VALOR OBTIDO POR APLICAÇÃO DO ARTº 56º</t>
  </si>
  <si>
    <t>VALOR OBTIDO POR APLICAÇÃO DO ARTº 57º</t>
  </si>
  <si>
    <t>Valor aplicável (2026):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</si>
</sst>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&quot; €&quot;"/>
  </numFmts>
  <fonts count="33" x14ac:knownFonts="1">
    <font>
      <sz val="10"/>
      <name val="Arial"/>
      <charset val="1"/>
    </font>
    <font>
      <sz val="11"/>
      <color rgb="FF000000"/>
      <name val="Calibri"/>
      <family val="2"/>
      <charset val="1"/>
    </font>
    <font>
      <sz val="11"/>
      <color rgb="FFFFFFFF"/>
      <name val="Calibri"/>
      <family val="2"/>
      <charset val="1"/>
    </font>
    <font>
      <sz val="11"/>
      <color rgb="FF800080"/>
      <name val="Calibri"/>
      <family val="2"/>
      <charset val="1"/>
    </font>
    <font>
      <b/>
      <sz val="11"/>
      <color rgb="FFFF9900"/>
      <name val="Calibri"/>
      <family val="2"/>
      <charset val="1"/>
    </font>
    <font>
      <b/>
      <sz val="11"/>
      <color rgb="FFFFFFFF"/>
      <name val="Calibri"/>
      <family val="2"/>
      <charset val="1"/>
    </font>
    <font>
      <i/>
      <sz val="11"/>
      <color rgb="FF808080"/>
      <name val="Calibri"/>
      <family val="2"/>
      <charset val="1"/>
    </font>
    <font>
      <sz val="11"/>
      <color rgb="FF008000"/>
      <name val="Calibri"/>
      <family val="2"/>
      <charset val="1"/>
    </font>
    <font>
      <b/>
      <sz val="15"/>
      <color rgb="FF003366"/>
      <name val="Calibri"/>
      <family val="2"/>
      <charset val="1"/>
    </font>
    <font>
      <b/>
      <sz val="13"/>
      <color rgb="FF003366"/>
      <name val="Calibri"/>
      <family val="2"/>
      <charset val="1"/>
    </font>
    <font>
      <b/>
      <sz val="11"/>
      <color rgb="FF003366"/>
      <name val="Calibri"/>
      <family val="2"/>
      <charset val="1"/>
    </font>
    <font>
      <sz val="11"/>
      <color rgb="FF333399"/>
      <name val="Calibri"/>
      <family val="2"/>
      <charset val="1"/>
    </font>
    <font>
      <sz val="11"/>
      <color rgb="FFFF9900"/>
      <name val="Calibri"/>
      <family val="2"/>
      <charset val="1"/>
    </font>
    <font>
      <sz val="11"/>
      <color rgb="FF993300"/>
      <name val="Calibri"/>
      <family val="2"/>
      <charset val="1"/>
    </font>
    <font>
      <b/>
      <sz val="11"/>
      <color rgb="FF333333"/>
      <name val="Calibri"/>
      <family val="2"/>
      <charset val="1"/>
    </font>
    <font>
      <b/>
      <sz val="18"/>
      <color rgb="FF003366"/>
      <name val="Cambria"/>
      <family val="2"/>
      <charset val="1"/>
    </font>
    <font>
      <sz val="11"/>
      <color rgb="FFFF0000"/>
      <name val="Calibri"/>
      <family val="2"/>
      <charset val="1"/>
    </font>
    <font>
      <sz val="12"/>
      <name val="Arial"/>
      <charset val="1"/>
    </font>
    <font>
      <sz val="12"/>
      <name val="Tahoma"/>
      <family val="2"/>
      <charset val="1"/>
    </font>
    <font>
      <sz val="10"/>
      <name val="Tahoma"/>
      <family val="2"/>
      <charset val="1"/>
    </font>
    <font>
      <b/>
      <sz val="12"/>
      <name val="Tahoma"/>
      <family val="2"/>
      <charset val="1"/>
    </font>
    <font>
      <u/>
      <sz val="10"/>
      <color rgb="FF0563C1"/>
      <name val="Arial"/>
      <family val="2"/>
      <charset val="1"/>
    </font>
    <font>
      <b/>
      <sz val="16"/>
      <name val="Tahoma"/>
      <family val="2"/>
      <charset val="1"/>
    </font>
    <font>
      <b/>
      <sz val="12"/>
      <name val="Arial"/>
      <family val="2"/>
      <charset val="1"/>
    </font>
    <font>
      <sz val="12"/>
      <name val="Arial"/>
      <family val="2"/>
      <charset val="1"/>
    </font>
    <font>
      <i/>
      <sz val="12"/>
      <name val="Tahoma"/>
      <family val="2"/>
      <charset val="1"/>
    </font>
    <font>
      <b/>
      <sz val="18"/>
      <name val="Tahoma"/>
      <family val="2"/>
      <charset val="1"/>
    </font>
    <font>
      <b/>
      <sz val="12"/>
      <name val="Arial"/>
      <charset val="1"/>
    </font>
    <font>
      <sz val="12"/>
      <color rgb="FFFFFFFF"/>
      <name val="Arial"/>
      <family val="2"/>
      <charset val="1"/>
    </font>
    <font>
      <sz val="12"/>
      <name val="Calibri"/>
      <family val="2"/>
      <charset val="1"/>
    </font>
    <font>
      <i/>
      <sz val="12"/>
      <name val="Arial"/>
      <family val="2"/>
      <charset val="1"/>
    </font>
    <font>
      <sz val="10"/>
      <name val="Arial"/>
      <charset val="1"/>
    </font>
    <font>
      <b/>
      <sz val="12"/>
      <name val="Tahoma"/>
      <family val="2"/>
    </font>
  </fonts>
  <fills count="26">
    <fill>
      <patternFill patternType="none"/>
    </fill>
    <fill>
      <patternFill patternType="gray125"/>
    </fill>
    <fill>
      <patternFill patternType="solid">
        <fgColor rgb="FFCCCCFF"/>
        <bgColor rgb="FFC0C0C0"/>
      </patternFill>
    </fill>
    <fill>
      <patternFill patternType="solid">
        <fgColor rgb="FFFF99CC"/>
        <bgColor rgb="FFFF8080"/>
      </patternFill>
    </fill>
    <fill>
      <patternFill patternType="solid">
        <fgColor rgb="FFCCFFCC"/>
        <bgColor rgb="FFCCFFFF"/>
      </patternFill>
    </fill>
    <fill>
      <patternFill patternType="solid">
        <fgColor rgb="FFCC99FF"/>
        <bgColor rgb="FF99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C0C0C0"/>
      </patternFill>
    </fill>
    <fill>
      <patternFill patternType="solid">
        <fgColor rgb="FF99CCFF"/>
        <bgColor rgb="FFCCCCFF"/>
      </patternFill>
    </fill>
    <fill>
      <patternFill patternType="solid">
        <fgColor rgb="FFFF8080"/>
        <bgColor rgb="FFFF99CC"/>
      </patternFill>
    </fill>
    <fill>
      <patternFill patternType="solid">
        <fgColor rgb="FF00FF00"/>
        <bgColor rgb="FF33CCCC"/>
      </patternFill>
    </fill>
    <fill>
      <patternFill patternType="solid">
        <fgColor rgb="FFFFCC00"/>
        <bgColor rgb="FFFFFF00"/>
      </patternFill>
    </fill>
    <fill>
      <patternFill patternType="solid">
        <fgColor rgb="FF0066CC"/>
        <bgColor rgb="FF0563C1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00CCFF"/>
      </patternFill>
    </fill>
    <fill>
      <patternFill patternType="solid">
        <fgColor rgb="FFFF9900"/>
        <bgColor rgb="FFFFCC00"/>
      </patternFill>
    </fill>
    <fill>
      <patternFill patternType="solid">
        <fgColor rgb="FF333399"/>
        <bgColor rgb="FF003366"/>
      </patternFill>
    </fill>
    <fill>
      <patternFill patternType="solid">
        <fgColor rgb="FFFF0000"/>
        <bgColor rgb="FF993300"/>
      </patternFill>
    </fill>
    <fill>
      <patternFill patternType="solid">
        <fgColor rgb="FF339966"/>
        <bgColor rgb="FF008080"/>
      </patternFill>
    </fill>
    <fill>
      <patternFill patternType="solid">
        <fgColor rgb="FFFF6600"/>
        <bgColor rgb="FFFF9900"/>
      </patternFill>
    </fill>
    <fill>
      <patternFill patternType="solid">
        <fgColor rgb="FFC0C0C0"/>
        <bgColor rgb="FFCCCCFF"/>
      </patternFill>
    </fill>
    <fill>
      <patternFill patternType="solid">
        <fgColor rgb="FF969696"/>
        <bgColor rgb="FF808080"/>
      </patternFill>
    </fill>
    <fill>
      <patternFill patternType="solid">
        <fgColor rgb="FFFFFF99"/>
        <bgColor rgb="FFFFFFCC"/>
      </patternFill>
    </fill>
    <fill>
      <patternFill patternType="solid">
        <fgColor rgb="FFFFFFCC"/>
        <bgColor rgb="FFFFFFFF"/>
      </patternFill>
    </fill>
    <fill>
      <patternFill patternType="solid">
        <fgColor rgb="FF808080"/>
        <bgColor rgb="FF969696"/>
      </patternFill>
    </fill>
    <fill>
      <patternFill patternType="solid">
        <fgColor rgb="FFFFFFFF"/>
        <bgColor rgb="FFFFFFCC"/>
      </patternFill>
    </fill>
  </fills>
  <borders count="29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42">
    <xf numFmtId="0" fontId="0" fillId="0" borderId="0"/>
    <xf numFmtId="0" fontId="21" fillId="0" borderId="0" applyBorder="0" applyProtection="0"/>
    <xf numFmtId="0" fontId="1" fillId="2" borderId="0" applyBorder="0" applyProtection="0"/>
    <xf numFmtId="0" fontId="1" fillId="3" borderId="0" applyBorder="0" applyProtection="0"/>
    <xf numFmtId="0" fontId="1" fillId="4" borderId="0" applyBorder="0" applyProtection="0"/>
    <xf numFmtId="0" fontId="1" fillId="5" borderId="0" applyBorder="0" applyProtection="0"/>
    <xf numFmtId="0" fontId="1" fillId="6" borderId="0" applyBorder="0" applyProtection="0"/>
    <xf numFmtId="0" fontId="1" fillId="7" borderId="0" applyBorder="0" applyProtection="0"/>
    <xf numFmtId="0" fontId="1" fillId="8" borderId="0" applyBorder="0" applyProtection="0"/>
    <xf numFmtId="0" fontId="1" fillId="9" borderId="0" applyBorder="0" applyProtection="0"/>
    <xf numFmtId="0" fontId="1" fillId="10" borderId="0" applyBorder="0" applyProtection="0"/>
    <xf numFmtId="0" fontId="1" fillId="5" borderId="0" applyBorder="0" applyProtection="0"/>
    <xf numFmtId="0" fontId="1" fillId="8" borderId="0" applyBorder="0" applyProtection="0"/>
    <xf numFmtId="0" fontId="1" fillId="11" borderId="0" applyBorder="0" applyProtection="0"/>
    <xf numFmtId="0" fontId="2" fillId="12" borderId="0" applyBorder="0" applyProtection="0"/>
    <xf numFmtId="0" fontId="2" fillId="9" borderId="0" applyBorder="0" applyProtection="0"/>
    <xf numFmtId="0" fontId="2" fillId="10" borderId="0" applyBorder="0" applyProtection="0"/>
    <xf numFmtId="0" fontId="2" fillId="13" borderId="0" applyBorder="0" applyProtection="0"/>
    <xf numFmtId="0" fontId="2" fillId="14" borderId="0" applyBorder="0" applyProtection="0"/>
    <xf numFmtId="0" fontId="2" fillId="15" borderId="0" applyBorder="0" applyProtection="0"/>
    <xf numFmtId="0" fontId="2" fillId="16" borderId="0" applyBorder="0" applyProtection="0"/>
    <xf numFmtId="0" fontId="2" fillId="17" borderId="0" applyBorder="0" applyProtection="0"/>
    <xf numFmtId="0" fontId="2" fillId="18" borderId="0" applyBorder="0" applyProtection="0"/>
    <xf numFmtId="0" fontId="2" fillId="13" borderId="0" applyBorder="0" applyProtection="0"/>
    <xf numFmtId="0" fontId="2" fillId="14" borderId="0" applyBorder="0" applyProtection="0"/>
    <xf numFmtId="0" fontId="2" fillId="19" borderId="0" applyBorder="0" applyProtection="0"/>
    <xf numFmtId="0" fontId="3" fillId="3" borderId="0" applyBorder="0" applyProtection="0"/>
    <xf numFmtId="0" fontId="4" fillId="20" borderId="1" applyProtection="0"/>
    <xf numFmtId="0" fontId="5" fillId="21" borderId="2" applyProtection="0"/>
    <xf numFmtId="0" fontId="6" fillId="0" borderId="0" applyBorder="0" applyProtection="0"/>
    <xf numFmtId="0" fontId="7" fillId="4" borderId="0" applyBorder="0" applyProtection="0"/>
    <xf numFmtId="0" fontId="8" fillId="0" borderId="3" applyProtection="0"/>
    <xf numFmtId="0" fontId="9" fillId="0" borderId="4" applyProtection="0"/>
    <xf numFmtId="0" fontId="10" fillId="0" borderId="5" applyProtection="0"/>
    <xf numFmtId="0" fontId="10" fillId="0" borderId="0" applyBorder="0" applyProtection="0"/>
    <xf numFmtId="0" fontId="11" fillId="7" borderId="1" applyProtection="0"/>
    <xf numFmtId="0" fontId="12" fillId="0" borderId="6" applyProtection="0"/>
    <xf numFmtId="0" fontId="13" fillId="22" borderId="0" applyBorder="0" applyProtection="0"/>
    <xf numFmtId="0" fontId="31" fillId="23" borderId="7" applyProtection="0"/>
    <xf numFmtId="0" fontId="14" fillId="20" borderId="8" applyProtection="0"/>
    <xf numFmtId="0" fontId="15" fillId="0" borderId="0" applyBorder="0" applyProtection="0"/>
    <xf numFmtId="0" fontId="16" fillId="0" borderId="0" applyBorder="0" applyProtection="0"/>
  </cellStyleXfs>
  <cellXfs count="178">
    <xf numFmtId="0" fontId="0" fillId="0" borderId="0" xfId="0"/>
    <xf numFmtId="0" fontId="18" fillId="0" borderId="0" xfId="0" applyFont="1"/>
    <xf numFmtId="0" fontId="19" fillId="0" borderId="0" xfId="0" applyFont="1"/>
    <xf numFmtId="0" fontId="20" fillId="23" borderId="11" xfId="0" applyFont="1" applyFill="1" applyBorder="1"/>
    <xf numFmtId="0" fontId="18" fillId="23" borderId="12" xfId="0" applyFont="1" applyFill="1" applyBorder="1"/>
    <xf numFmtId="0" fontId="18" fillId="23" borderId="9" xfId="0" applyFont="1" applyFill="1" applyBorder="1"/>
    <xf numFmtId="0" fontId="18" fillId="23" borderId="0" xfId="0" applyFont="1" applyFill="1"/>
    <xf numFmtId="0" fontId="20" fillId="20" borderId="13" xfId="0" applyFont="1" applyFill="1" applyBorder="1" applyAlignment="1">
      <alignment horizontal="center"/>
    </xf>
    <xf numFmtId="1" fontId="18" fillId="0" borderId="13" xfId="0" applyNumberFormat="1" applyFont="1" applyBorder="1" applyAlignment="1">
      <alignment horizontal="center"/>
    </xf>
    <xf numFmtId="0" fontId="18" fillId="0" borderId="13" xfId="0" applyFont="1" applyBorder="1" applyAlignment="1">
      <alignment wrapText="1"/>
    </xf>
    <xf numFmtId="1" fontId="18" fillId="0" borderId="14" xfId="0" applyNumberFormat="1" applyFont="1" applyBorder="1" applyAlignment="1">
      <alignment horizontal="center"/>
    </xf>
    <xf numFmtId="0" fontId="18" fillId="0" borderId="14" xfId="0" applyFont="1" applyBorder="1" applyAlignment="1">
      <alignment horizontal="center"/>
    </xf>
    <xf numFmtId="0" fontId="18" fillId="0" borderId="15" xfId="0" applyFont="1" applyBorder="1"/>
    <xf numFmtId="0" fontId="20" fillId="6" borderId="15" xfId="0" applyFont="1" applyFill="1" applyBorder="1"/>
    <xf numFmtId="0" fontId="20" fillId="4" borderId="13" xfId="0" applyFont="1" applyFill="1" applyBorder="1" applyAlignment="1" applyProtection="1">
      <alignment horizontal="center"/>
      <protection locked="0"/>
    </xf>
    <xf numFmtId="0" fontId="20" fillId="0" borderId="0" xfId="0" applyFont="1"/>
    <xf numFmtId="2" fontId="18" fillId="0" borderId="0" xfId="0" applyNumberFormat="1" applyFont="1"/>
    <xf numFmtId="0" fontId="20" fillId="0" borderId="0" xfId="0" applyFont="1" applyAlignment="1">
      <alignment horizontal="center"/>
    </xf>
    <xf numFmtId="0" fontId="20" fillId="20" borderId="16" xfId="0" applyFont="1" applyFill="1" applyBorder="1" applyAlignment="1">
      <alignment horizontal="center"/>
    </xf>
    <xf numFmtId="0" fontId="18" fillId="20" borderId="13" xfId="0" applyFont="1" applyFill="1" applyBorder="1"/>
    <xf numFmtId="0" fontId="18" fillId="0" borderId="16" xfId="0" applyFont="1" applyBorder="1" applyAlignment="1">
      <alignment vertical="top" wrapText="1"/>
    </xf>
    <xf numFmtId="2" fontId="18" fillId="4" borderId="14" xfId="0" applyNumberFormat="1" applyFont="1" applyFill="1" applyBorder="1" applyProtection="1">
      <protection locked="0"/>
    </xf>
    <xf numFmtId="2" fontId="18" fillId="0" borderId="13" xfId="0" applyNumberFormat="1" applyFont="1" applyBorder="1" applyAlignment="1">
      <alignment horizontal="center"/>
    </xf>
    <xf numFmtId="0" fontId="18" fillId="0" borderId="13" xfId="0" applyFont="1" applyBorder="1" applyAlignment="1">
      <alignment horizontal="center"/>
    </xf>
    <xf numFmtId="0" fontId="18" fillId="0" borderId="13" xfId="0" applyFont="1" applyBorder="1" applyAlignment="1">
      <alignment vertical="top" wrapText="1"/>
    </xf>
    <xf numFmtId="2" fontId="18" fillId="4" borderId="13" xfId="0" applyNumberFormat="1" applyFont="1" applyFill="1" applyBorder="1" applyProtection="1">
      <protection locked="0"/>
    </xf>
    <xf numFmtId="0" fontId="18" fillId="0" borderId="15" xfId="0" applyFont="1" applyBorder="1" applyAlignment="1">
      <alignment vertical="top" wrapText="1"/>
    </xf>
    <xf numFmtId="0" fontId="20" fillId="6" borderId="13" xfId="0" applyFont="1" applyFill="1" applyBorder="1"/>
    <xf numFmtId="2" fontId="20" fillId="6" borderId="15" xfId="0" applyNumberFormat="1" applyFont="1" applyFill="1" applyBorder="1"/>
    <xf numFmtId="2" fontId="18" fillId="6" borderId="15" xfId="0" applyNumberFormat="1" applyFont="1" applyFill="1" applyBorder="1" applyAlignment="1">
      <alignment horizontal="center"/>
    </xf>
    <xf numFmtId="2" fontId="20" fillId="6" borderId="13" xfId="0" applyNumberFormat="1" applyFont="1" applyFill="1" applyBorder="1" applyAlignment="1">
      <alignment horizontal="center"/>
    </xf>
    <xf numFmtId="0" fontId="21" fillId="0" borderId="0" xfId="1" applyBorder="1" applyProtection="1"/>
    <xf numFmtId="0" fontId="18" fillId="0" borderId="11" xfId="0" applyFont="1" applyBorder="1"/>
    <xf numFmtId="2" fontId="18" fillId="0" borderId="13" xfId="0" applyNumberFormat="1" applyFont="1" applyBorder="1" applyAlignment="1">
      <alignment horizontal="center" vertical="top" wrapText="1"/>
    </xf>
    <xf numFmtId="0" fontId="18" fillId="0" borderId="0" xfId="0" applyFont="1" applyAlignment="1">
      <alignment horizontal="center"/>
    </xf>
    <xf numFmtId="2" fontId="20" fillId="4" borderId="15" xfId="0" applyNumberFormat="1" applyFont="1" applyFill="1" applyBorder="1" applyAlignment="1" applyProtection="1">
      <alignment horizontal="center"/>
      <protection locked="0"/>
    </xf>
    <xf numFmtId="0" fontId="18" fillId="0" borderId="13" xfId="0" applyFont="1" applyBorder="1"/>
    <xf numFmtId="2" fontId="18" fillId="4" borderId="13" xfId="0" applyNumberFormat="1" applyFont="1" applyFill="1" applyBorder="1" applyAlignment="1" applyProtection="1">
      <alignment horizontal="center"/>
      <protection locked="0"/>
    </xf>
    <xf numFmtId="0" fontId="20" fillId="6" borderId="13" xfId="0" applyFont="1" applyFill="1" applyBorder="1" applyAlignment="1">
      <alignment horizontal="left"/>
    </xf>
    <xf numFmtId="2" fontId="18" fillId="0" borderId="0" xfId="0" applyNumberFormat="1" applyFont="1" applyAlignment="1">
      <alignment horizontal="center"/>
    </xf>
    <xf numFmtId="0" fontId="19" fillId="0" borderId="17" xfId="0" applyFont="1" applyBorder="1"/>
    <xf numFmtId="2" fontId="18" fillId="0" borderId="17" xfId="0" applyNumberFormat="1" applyFont="1" applyBorder="1" applyAlignment="1">
      <alignment horizontal="center"/>
    </xf>
    <xf numFmtId="0" fontId="18" fillId="0" borderId="15" xfId="0" applyFont="1" applyBorder="1" applyAlignment="1">
      <alignment horizontal="center"/>
    </xf>
    <xf numFmtId="0" fontId="18" fillId="4" borderId="13" xfId="0" applyFont="1" applyFill="1" applyBorder="1" applyAlignment="1" applyProtection="1">
      <alignment horizontal="center"/>
      <protection locked="0"/>
    </xf>
    <xf numFmtId="2" fontId="20" fillId="6" borderId="15" xfId="0" applyNumberFormat="1" applyFont="1" applyFill="1" applyBorder="1" applyAlignment="1">
      <alignment horizontal="center"/>
    </xf>
    <xf numFmtId="0" fontId="20" fillId="20" borderId="11" xfId="0" applyFont="1" applyFill="1" applyBorder="1"/>
    <xf numFmtId="0" fontId="20" fillId="6" borderId="18" xfId="0" applyFont="1" applyFill="1" applyBorder="1"/>
    <xf numFmtId="0" fontId="18" fillId="0" borderId="0" xfId="0" applyFont="1" applyAlignment="1">
      <alignment vertical="center" wrapText="1"/>
    </xf>
    <xf numFmtId="0" fontId="18" fillId="0" borderId="0" xfId="0" applyFont="1" applyAlignment="1">
      <alignment wrapText="1"/>
    </xf>
    <xf numFmtId="0" fontId="20" fillId="0" borderId="16" xfId="0" applyFont="1" applyBorder="1" applyAlignment="1">
      <alignment horizontal="center"/>
    </xf>
    <xf numFmtId="0" fontId="20" fillId="0" borderId="15" xfId="0" applyFont="1" applyBorder="1" applyAlignment="1">
      <alignment horizontal="center"/>
    </xf>
    <xf numFmtId="1" fontId="18" fillId="0" borderId="15" xfId="0" applyNumberFormat="1" applyFont="1" applyBorder="1" applyAlignment="1">
      <alignment horizontal="center"/>
    </xf>
    <xf numFmtId="2" fontId="20" fillId="0" borderId="0" xfId="0" applyNumberFormat="1" applyFont="1"/>
    <xf numFmtId="0" fontId="18" fillId="0" borderId="17" xfId="0" applyFont="1" applyBorder="1"/>
    <xf numFmtId="1" fontId="18" fillId="0" borderId="17" xfId="0" applyNumberFormat="1" applyFont="1" applyBorder="1" applyAlignment="1">
      <alignment horizontal="center"/>
    </xf>
    <xf numFmtId="0" fontId="20" fillId="20" borderId="19" xfId="0" applyFont="1" applyFill="1" applyBorder="1"/>
    <xf numFmtId="0" fontId="18" fillId="20" borderId="16" xfId="0" applyFont="1" applyFill="1" applyBorder="1"/>
    <xf numFmtId="0" fontId="20" fillId="20" borderId="20" xfId="0" applyFont="1" applyFill="1" applyBorder="1"/>
    <xf numFmtId="2" fontId="20" fillId="20" borderId="20" xfId="0" applyNumberFormat="1" applyFont="1" applyFill="1" applyBorder="1"/>
    <xf numFmtId="0" fontId="20" fillId="20" borderId="15" xfId="0" applyFont="1" applyFill="1" applyBorder="1"/>
    <xf numFmtId="2" fontId="20" fillId="20" borderId="15" xfId="0" applyNumberFormat="1" applyFont="1" applyFill="1" applyBorder="1"/>
    <xf numFmtId="0" fontId="18" fillId="6" borderId="13" xfId="0" applyFont="1" applyFill="1" applyBorder="1"/>
    <xf numFmtId="2" fontId="18" fillId="6" borderId="13" xfId="0" applyNumberFormat="1" applyFont="1" applyFill="1" applyBorder="1" applyAlignment="1">
      <alignment horizontal="right"/>
    </xf>
    <xf numFmtId="164" fontId="22" fillId="20" borderId="15" xfId="0" applyNumberFormat="1" applyFont="1" applyFill="1" applyBorder="1" applyAlignment="1">
      <alignment horizontal="center"/>
    </xf>
    <xf numFmtId="0" fontId="19" fillId="0" borderId="10" xfId="0" applyFont="1" applyBorder="1"/>
    <xf numFmtId="0" fontId="17" fillId="0" borderId="0" xfId="0" applyFont="1"/>
    <xf numFmtId="0" fontId="17" fillId="23" borderId="12" xfId="0" applyFont="1" applyFill="1" applyBorder="1"/>
    <xf numFmtId="0" fontId="17" fillId="23" borderId="14" xfId="0" applyFont="1" applyFill="1" applyBorder="1"/>
    <xf numFmtId="0" fontId="23" fillId="20" borderId="13" xfId="0" applyFont="1" applyFill="1" applyBorder="1" applyAlignment="1">
      <alignment horizontal="center"/>
    </xf>
    <xf numFmtId="0" fontId="18" fillId="4" borderId="13" xfId="0" applyFont="1" applyFill="1" applyBorder="1" applyProtection="1">
      <protection locked="0"/>
    </xf>
    <xf numFmtId="0" fontId="18" fillId="0" borderId="0" xfId="0" applyFont="1" applyAlignment="1">
      <alignment vertical="top" wrapText="1"/>
    </xf>
    <xf numFmtId="2" fontId="24" fillId="4" borderId="13" xfId="0" applyNumberFormat="1" applyFont="1" applyFill="1" applyBorder="1" applyAlignment="1" applyProtection="1">
      <alignment horizontal="center"/>
      <protection locked="0"/>
    </xf>
    <xf numFmtId="2" fontId="24" fillId="6" borderId="13" xfId="0" applyNumberFormat="1" applyFont="1" applyFill="1" applyBorder="1" applyAlignment="1">
      <alignment horizontal="center"/>
    </xf>
    <xf numFmtId="0" fontId="17" fillId="0" borderId="0" xfId="0" applyFont="1" applyAlignment="1">
      <alignment horizontal="center"/>
    </xf>
    <xf numFmtId="2" fontId="23" fillId="6" borderId="13" xfId="0" applyNumberFormat="1" applyFont="1" applyFill="1" applyBorder="1" applyAlignment="1">
      <alignment horizontal="center"/>
    </xf>
    <xf numFmtId="2" fontId="17" fillId="0" borderId="0" xfId="0" applyNumberFormat="1" applyFont="1" applyAlignment="1">
      <alignment horizontal="center"/>
    </xf>
    <xf numFmtId="0" fontId="25" fillId="0" borderId="13" xfId="0" applyFont="1" applyBorder="1"/>
    <xf numFmtId="2" fontId="20" fillId="6" borderId="13" xfId="0" applyNumberFormat="1" applyFont="1" applyFill="1" applyBorder="1"/>
    <xf numFmtId="0" fontId="19" fillId="0" borderId="0" xfId="0" applyFont="1" applyAlignment="1">
      <alignment vertical="top" wrapText="1"/>
    </xf>
    <xf numFmtId="0" fontId="18" fillId="0" borderId="16" xfId="0" applyFont="1" applyBorder="1"/>
    <xf numFmtId="1" fontId="18" fillId="0" borderId="16" xfId="0" applyNumberFormat="1" applyFont="1" applyBorder="1" applyAlignment="1">
      <alignment horizontal="center"/>
    </xf>
    <xf numFmtId="0" fontId="18" fillId="0" borderId="16" xfId="0" applyFont="1" applyBorder="1" applyAlignment="1">
      <alignment horizontal="left"/>
    </xf>
    <xf numFmtId="0" fontId="18" fillId="0" borderId="20" xfId="0" applyFont="1" applyBorder="1" applyAlignment="1">
      <alignment horizontal="left"/>
    </xf>
    <xf numFmtId="0" fontId="18" fillId="0" borderId="20" xfId="0" applyFont="1" applyBorder="1" applyAlignment="1">
      <alignment horizontal="center"/>
    </xf>
    <xf numFmtId="0" fontId="18" fillId="0" borderId="15" xfId="0" applyFont="1" applyBorder="1" applyAlignment="1">
      <alignment horizontal="left"/>
    </xf>
    <xf numFmtId="0" fontId="0" fillId="0" borderId="16" xfId="0" applyBorder="1"/>
    <xf numFmtId="0" fontId="20" fillId="6" borderId="13" xfId="0" applyFont="1" applyFill="1" applyBorder="1" applyAlignment="1">
      <alignment horizontal="center"/>
    </xf>
    <xf numFmtId="0" fontId="20" fillId="20" borderId="13" xfId="0" applyFont="1" applyFill="1" applyBorder="1" applyAlignment="1">
      <alignment horizontal="center" wrapText="1"/>
    </xf>
    <xf numFmtId="0" fontId="20" fillId="20" borderId="13" xfId="0" applyFont="1" applyFill="1" applyBorder="1" applyAlignment="1">
      <alignment horizontal="center" vertical="center" wrapText="1"/>
    </xf>
    <xf numFmtId="0" fontId="20" fillId="20" borderId="11" xfId="0" applyFont="1" applyFill="1" applyBorder="1" applyAlignment="1">
      <alignment horizontal="center" vertical="center" wrapText="1"/>
    </xf>
    <xf numFmtId="0" fontId="25" fillId="0" borderId="13" xfId="0" applyFont="1" applyBorder="1" applyAlignment="1">
      <alignment horizontal="center"/>
    </xf>
    <xf numFmtId="0" fontId="18" fillId="20" borderId="15" xfId="0" applyFont="1" applyFill="1" applyBorder="1" applyAlignment="1">
      <alignment horizontal="center"/>
    </xf>
    <xf numFmtId="2" fontId="18" fillId="0" borderId="13" xfId="0" applyNumberFormat="1" applyFont="1" applyBorder="1"/>
    <xf numFmtId="0" fontId="20" fillId="0" borderId="13" xfId="0" applyFont="1" applyBorder="1"/>
    <xf numFmtId="2" fontId="18" fillId="6" borderId="13" xfId="0" applyNumberFormat="1" applyFont="1" applyFill="1" applyBorder="1"/>
    <xf numFmtId="0" fontId="20" fillId="0" borderId="0" xfId="0" applyFont="1" applyAlignment="1">
      <alignment horizontal="right"/>
    </xf>
    <xf numFmtId="2" fontId="20" fillId="0" borderId="0" xfId="0" applyNumberFormat="1" applyFont="1" applyAlignment="1">
      <alignment horizontal="center"/>
    </xf>
    <xf numFmtId="2" fontId="26" fillId="0" borderId="0" xfId="0" applyNumberFormat="1" applyFont="1"/>
    <xf numFmtId="0" fontId="20" fillId="20" borderId="13" xfId="0" applyFont="1" applyFill="1" applyBorder="1"/>
    <xf numFmtId="2" fontId="20" fillId="20" borderId="13" xfId="0" applyNumberFormat="1" applyFont="1" applyFill="1" applyBorder="1"/>
    <xf numFmtId="0" fontId="27" fillId="0" borderId="0" xfId="0" applyFont="1" applyAlignment="1">
      <alignment horizontal="center"/>
    </xf>
    <xf numFmtId="0" fontId="20" fillId="20" borderId="16" xfId="0" applyFont="1" applyFill="1" applyBorder="1" applyAlignment="1">
      <alignment horizontal="left"/>
    </xf>
    <xf numFmtId="1" fontId="18" fillId="20" borderId="21" xfId="0" applyNumberFormat="1" applyFont="1" applyFill="1" applyBorder="1" applyAlignment="1">
      <alignment horizontal="center"/>
    </xf>
    <xf numFmtId="164" fontId="22" fillId="20" borderId="22" xfId="0" applyNumberFormat="1" applyFont="1" applyFill="1" applyBorder="1" applyAlignment="1">
      <alignment horizontal="center"/>
    </xf>
    <xf numFmtId="1" fontId="17" fillId="0" borderId="0" xfId="0" applyNumberFormat="1" applyFont="1" applyAlignment="1">
      <alignment horizontal="center"/>
    </xf>
    <xf numFmtId="0" fontId="27" fillId="0" borderId="0" xfId="0" applyFont="1"/>
    <xf numFmtId="0" fontId="23" fillId="0" borderId="0" xfId="0" applyFont="1"/>
    <xf numFmtId="2" fontId="23" fillId="0" borderId="0" xfId="0" applyNumberFormat="1" applyFont="1"/>
    <xf numFmtId="0" fontId="18" fillId="0" borderId="0" xfId="0" applyFont="1" applyProtection="1">
      <protection locked="0"/>
    </xf>
    <xf numFmtId="0" fontId="19" fillId="0" borderId="0" xfId="0" applyFont="1" applyProtection="1">
      <protection locked="0"/>
    </xf>
    <xf numFmtId="0" fontId="24" fillId="0" borderId="0" xfId="0" applyFont="1"/>
    <xf numFmtId="0" fontId="23" fillId="0" borderId="15" xfId="0" applyFont="1" applyBorder="1" applyAlignment="1">
      <alignment horizontal="center" vertical="center"/>
    </xf>
    <xf numFmtId="0" fontId="24" fillId="20" borderId="15" xfId="0" applyFont="1" applyFill="1" applyBorder="1" applyAlignment="1">
      <alignment horizontal="center" vertical="center" wrapText="1"/>
    </xf>
    <xf numFmtId="0" fontId="28" fillId="0" borderId="19" xfId="0" applyFont="1" applyBorder="1" applyAlignment="1">
      <alignment horizontal="center" vertical="center" wrapText="1"/>
    </xf>
    <xf numFmtId="0" fontId="24" fillId="20" borderId="24" xfId="0" applyFont="1" applyFill="1" applyBorder="1" applyAlignment="1">
      <alignment horizontal="center" vertical="center" wrapText="1"/>
    </xf>
    <xf numFmtId="0" fontId="24" fillId="0" borderId="13" xfId="0" applyFont="1" applyBorder="1" applyAlignment="1">
      <alignment horizontal="left" vertical="center" wrapText="1"/>
    </xf>
    <xf numFmtId="0" fontId="24" fillId="4" borderId="13" xfId="0" applyFont="1" applyFill="1" applyBorder="1" applyAlignment="1" applyProtection="1">
      <alignment horizontal="center" vertical="center"/>
      <protection locked="0"/>
    </xf>
    <xf numFmtId="0" fontId="24" fillId="0" borderId="25" xfId="0" applyFont="1" applyBorder="1"/>
    <xf numFmtId="1" fontId="23" fillId="6" borderId="24" xfId="0" applyNumberFormat="1" applyFont="1" applyFill="1" applyBorder="1" applyAlignment="1">
      <alignment horizontal="center" vertical="center"/>
    </xf>
    <xf numFmtId="2" fontId="23" fillId="6" borderId="13" xfId="0" applyNumberFormat="1" applyFont="1" applyFill="1" applyBorder="1" applyAlignment="1">
      <alignment horizontal="center" vertical="center"/>
    </xf>
    <xf numFmtId="0" fontId="23" fillId="20" borderId="15" xfId="0" applyFont="1" applyFill="1" applyBorder="1" applyAlignment="1">
      <alignment horizontal="center" vertical="center"/>
    </xf>
    <xf numFmtId="0" fontId="24" fillId="20" borderId="13" xfId="0" applyFont="1" applyFill="1" applyBorder="1" applyAlignment="1">
      <alignment horizontal="center" vertical="center" wrapText="1"/>
    </xf>
    <xf numFmtId="0" fontId="0" fillId="0" borderId="25" xfId="0" applyBorder="1"/>
    <xf numFmtId="0" fontId="24" fillId="20" borderId="26" xfId="0" applyFont="1" applyFill="1" applyBorder="1" applyAlignment="1">
      <alignment horizontal="center" vertical="center" wrapText="1"/>
    </xf>
    <xf numFmtId="1" fontId="23" fillId="6" borderId="13" xfId="0" applyNumberFormat="1" applyFont="1" applyFill="1" applyBorder="1" applyAlignment="1">
      <alignment horizontal="center" vertical="center"/>
    </xf>
    <xf numFmtId="0" fontId="24" fillId="20" borderId="13" xfId="0" applyFont="1" applyFill="1" applyBorder="1"/>
    <xf numFmtId="0" fontId="28" fillId="0" borderId="25" xfId="0" applyFont="1" applyBorder="1" applyAlignment="1">
      <alignment horizontal="center" vertical="center" wrapText="1"/>
    </xf>
    <xf numFmtId="0" fontId="30" fillId="0" borderId="0" xfId="0" applyFont="1"/>
    <xf numFmtId="0" fontId="24" fillId="4" borderId="13" xfId="0" applyFont="1" applyFill="1" applyBorder="1" applyAlignment="1" applyProtection="1">
      <alignment horizontal="center" vertical="center" wrapText="1"/>
      <protection locked="0"/>
    </xf>
    <xf numFmtId="1" fontId="23" fillId="6" borderId="13" xfId="0" applyNumberFormat="1" applyFont="1" applyFill="1" applyBorder="1" applyAlignment="1">
      <alignment horizontal="center" vertical="center" wrapText="1"/>
    </xf>
    <xf numFmtId="0" fontId="24" fillId="0" borderId="25" xfId="0" applyFont="1" applyBorder="1" applyAlignment="1">
      <alignment horizontal="center" vertical="center" wrapText="1"/>
    </xf>
    <xf numFmtId="0" fontId="30" fillId="0" borderId="0" xfId="0" applyFont="1" applyAlignment="1">
      <alignment wrapText="1"/>
    </xf>
    <xf numFmtId="0" fontId="0" fillId="0" borderId="0" xfId="0" applyAlignment="1">
      <alignment wrapText="1"/>
    </xf>
    <xf numFmtId="0" fontId="24" fillId="0" borderId="0" xfId="0" applyFont="1" applyAlignment="1">
      <alignment wrapText="1"/>
    </xf>
    <xf numFmtId="0" fontId="30" fillId="20" borderId="13" xfId="0" applyFont="1" applyFill="1" applyBorder="1"/>
    <xf numFmtId="0" fontId="24" fillId="20" borderId="11" xfId="0" applyFont="1" applyFill="1" applyBorder="1" applyAlignment="1">
      <alignment horizontal="center" vertical="center" wrapText="1"/>
    </xf>
    <xf numFmtId="1" fontId="23" fillId="6" borderId="11" xfId="0" applyNumberFormat="1" applyFont="1" applyFill="1" applyBorder="1" applyAlignment="1">
      <alignment horizontal="center" vertical="center" wrapText="1"/>
    </xf>
    <xf numFmtId="0" fontId="24" fillId="0" borderId="11" xfId="0" applyFont="1" applyBorder="1" applyAlignment="1">
      <alignment horizontal="left" vertical="center"/>
    </xf>
    <xf numFmtId="0" fontId="24" fillId="20" borderId="15" xfId="0" applyFont="1" applyFill="1" applyBorder="1" applyAlignment="1" applyProtection="1">
      <alignment horizontal="center" vertical="center" wrapText="1"/>
      <protection locked="0"/>
    </xf>
    <xf numFmtId="0" fontId="0" fillId="24" borderId="24" xfId="0" applyFill="1" applyBorder="1"/>
    <xf numFmtId="0" fontId="0" fillId="24" borderId="13" xfId="0" applyFill="1" applyBorder="1"/>
    <xf numFmtId="0" fontId="24" fillId="0" borderId="11" xfId="0" applyFont="1" applyBorder="1" applyAlignment="1">
      <alignment horizontal="left" vertical="center" wrapText="1"/>
    </xf>
    <xf numFmtId="0" fontId="24" fillId="4" borderId="15" xfId="0" applyFont="1" applyFill="1" applyBorder="1" applyAlignment="1" applyProtection="1">
      <alignment horizontal="center" vertical="center"/>
      <protection locked="0"/>
    </xf>
    <xf numFmtId="0" fontId="24" fillId="24" borderId="24" xfId="0" applyFont="1" applyFill="1" applyBorder="1"/>
    <xf numFmtId="0" fontId="24" fillId="24" borderId="13" xfId="0" applyFont="1" applyFill="1" applyBorder="1"/>
    <xf numFmtId="0" fontId="24" fillId="0" borderId="13" xfId="0" applyFont="1" applyBorder="1" applyAlignment="1">
      <alignment vertical="center"/>
    </xf>
    <xf numFmtId="0" fontId="24" fillId="25" borderId="12" xfId="0" applyFont="1" applyFill="1" applyBorder="1"/>
    <xf numFmtId="0" fontId="24" fillId="25" borderId="9" xfId="0" applyFont="1" applyFill="1" applyBorder="1"/>
    <xf numFmtId="0" fontId="0" fillId="0" borderId="9" xfId="0" applyBorder="1"/>
    <xf numFmtId="0" fontId="28" fillId="0" borderId="0" xfId="0" applyFont="1" applyAlignment="1">
      <alignment horizontal="center" vertical="center" wrapText="1"/>
    </xf>
    <xf numFmtId="1" fontId="23" fillId="4" borderId="13" xfId="0" applyNumberFormat="1" applyFont="1" applyFill="1" applyBorder="1" applyAlignment="1" applyProtection="1">
      <alignment horizontal="center" vertical="center"/>
      <protection locked="0"/>
    </xf>
    <xf numFmtId="0" fontId="24" fillId="0" borderId="25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3" fillId="0" borderId="0" xfId="0" applyFont="1" applyAlignment="1">
      <alignment vertic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 vertical="center"/>
    </xf>
    <xf numFmtId="1" fontId="23" fillId="0" borderId="0" xfId="0" applyNumberFormat="1" applyFont="1" applyAlignment="1">
      <alignment horizontal="center" vertical="center"/>
    </xf>
    <xf numFmtId="0" fontId="24" fillId="0" borderId="0" xfId="0" applyFont="1" applyAlignment="1">
      <alignment horizontal="center"/>
    </xf>
    <xf numFmtId="2" fontId="24" fillId="0" borderId="0" xfId="0" applyNumberFormat="1" applyFont="1" applyAlignment="1">
      <alignment vertical="center"/>
    </xf>
    <xf numFmtId="0" fontId="24" fillId="0" borderId="0" xfId="0" applyFont="1" applyAlignment="1">
      <alignment vertical="center"/>
    </xf>
    <xf numFmtId="1" fontId="23" fillId="0" borderId="18" xfId="0" applyNumberFormat="1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24" fillId="0" borderId="0" xfId="0" applyFont="1" applyAlignment="1">
      <alignment vertical="center" wrapText="1"/>
    </xf>
    <xf numFmtId="1" fontId="23" fillId="0" borderId="0" xfId="0" applyNumberFormat="1" applyFont="1" applyAlignment="1">
      <alignment horizontal="center" vertical="center" wrapText="1"/>
    </xf>
    <xf numFmtId="0" fontId="18" fillId="0" borderId="27" xfId="0" applyFont="1" applyBorder="1" applyAlignment="1">
      <alignment horizontal="center"/>
    </xf>
    <xf numFmtId="0" fontId="32" fillId="20" borderId="13" xfId="0" applyFont="1" applyFill="1" applyBorder="1" applyAlignment="1">
      <alignment horizontal="center"/>
    </xf>
    <xf numFmtId="0" fontId="18" fillId="0" borderId="13" xfId="0" applyFont="1" applyBorder="1" applyAlignment="1">
      <alignment horizontal="center"/>
    </xf>
    <xf numFmtId="0" fontId="18" fillId="0" borderId="16" xfId="0" applyFont="1" applyBorder="1" applyAlignment="1">
      <alignment horizontal="center"/>
    </xf>
    <xf numFmtId="0" fontId="20" fillId="6" borderId="13" xfId="0" applyFont="1" applyFill="1" applyBorder="1" applyAlignment="1">
      <alignment horizontal="center"/>
    </xf>
    <xf numFmtId="0" fontId="20" fillId="20" borderId="13" xfId="0" applyFont="1" applyFill="1" applyBorder="1" applyAlignment="1">
      <alignment horizontal="center"/>
    </xf>
    <xf numFmtId="0" fontId="18" fillId="0" borderId="27" xfId="0" applyFont="1" applyBorder="1" applyAlignment="1">
      <alignment horizontal="left"/>
    </xf>
    <xf numFmtId="0" fontId="18" fillId="0" borderId="28" xfId="0" applyFont="1" applyBorder="1" applyAlignment="1">
      <alignment horizontal="left"/>
    </xf>
    <xf numFmtId="0" fontId="18" fillId="0" borderId="0" xfId="0" applyFont="1" applyAlignment="1">
      <alignment horizontal="left" wrapText="1"/>
    </xf>
    <xf numFmtId="0" fontId="23" fillId="0" borderId="0" xfId="0" applyFont="1" applyAlignment="1">
      <alignment horizontal="left" vertical="top" wrapText="1"/>
    </xf>
    <xf numFmtId="0" fontId="23" fillId="23" borderId="23" xfId="0" applyFont="1" applyFill="1" applyBorder="1" applyAlignment="1">
      <alignment horizontal="left"/>
    </xf>
    <xf numFmtId="0" fontId="23" fillId="23" borderId="24" xfId="0" applyFont="1" applyFill="1" applyBorder="1" applyAlignment="1">
      <alignment horizontal="center"/>
    </xf>
    <xf numFmtId="0" fontId="23" fillId="23" borderId="13" xfId="0" applyFont="1" applyFill="1" applyBorder="1" applyAlignment="1">
      <alignment horizontal="left"/>
    </xf>
  </cellXfs>
  <cellStyles count="42">
    <cellStyle name="20% - Accent1" xfId="2" xr:uid="{00000000-0005-0000-0000-000000000000}"/>
    <cellStyle name="20% - Accent2" xfId="3" xr:uid="{00000000-0005-0000-0000-000001000000}"/>
    <cellStyle name="20% - Accent3" xfId="4" xr:uid="{00000000-0005-0000-0000-000002000000}"/>
    <cellStyle name="20% - Accent4" xfId="5" xr:uid="{00000000-0005-0000-0000-000003000000}"/>
    <cellStyle name="20% - Accent5" xfId="6" xr:uid="{00000000-0005-0000-0000-000004000000}"/>
    <cellStyle name="20% - Accent6" xfId="7" xr:uid="{00000000-0005-0000-0000-000005000000}"/>
    <cellStyle name="40% - Accent1" xfId="8" xr:uid="{00000000-0005-0000-0000-000006000000}"/>
    <cellStyle name="40% - Accent2" xfId="9" xr:uid="{00000000-0005-0000-0000-000007000000}"/>
    <cellStyle name="40% - Accent3" xfId="10" xr:uid="{00000000-0005-0000-0000-000008000000}"/>
    <cellStyle name="40% - Accent4" xfId="11" xr:uid="{00000000-0005-0000-0000-000009000000}"/>
    <cellStyle name="40% - Accent5" xfId="12" xr:uid="{00000000-0005-0000-0000-00000A000000}"/>
    <cellStyle name="40% - Accent6" xfId="13" xr:uid="{00000000-0005-0000-0000-00000B000000}"/>
    <cellStyle name="60% - Accent1" xfId="14" xr:uid="{00000000-0005-0000-0000-00000C000000}"/>
    <cellStyle name="60% - Accent2" xfId="15" xr:uid="{00000000-0005-0000-0000-00000D000000}"/>
    <cellStyle name="60% - Accent3" xfId="16" xr:uid="{00000000-0005-0000-0000-00000E000000}"/>
    <cellStyle name="60% - Accent4" xfId="17" xr:uid="{00000000-0005-0000-0000-00000F000000}"/>
    <cellStyle name="60% - Accent5" xfId="18" xr:uid="{00000000-0005-0000-0000-000010000000}"/>
    <cellStyle name="60% - Accent6" xfId="19" xr:uid="{00000000-0005-0000-0000-000011000000}"/>
    <cellStyle name="Accent1" xfId="20" xr:uid="{00000000-0005-0000-0000-000012000000}"/>
    <cellStyle name="Accent2" xfId="21" xr:uid="{00000000-0005-0000-0000-000013000000}"/>
    <cellStyle name="Accent3" xfId="22" xr:uid="{00000000-0005-0000-0000-000014000000}"/>
    <cellStyle name="Accent4" xfId="23" xr:uid="{00000000-0005-0000-0000-000015000000}"/>
    <cellStyle name="Accent5" xfId="24" xr:uid="{00000000-0005-0000-0000-000016000000}"/>
    <cellStyle name="Accent6" xfId="25" xr:uid="{00000000-0005-0000-0000-000017000000}"/>
    <cellStyle name="Bad 1" xfId="26" xr:uid="{00000000-0005-0000-0000-000018000000}"/>
    <cellStyle name="Calculation" xfId="27" xr:uid="{00000000-0005-0000-0000-000019000000}"/>
    <cellStyle name="Check Cell" xfId="28" xr:uid="{00000000-0005-0000-0000-00001A000000}"/>
    <cellStyle name="Explanatory Text" xfId="29" xr:uid="{00000000-0005-0000-0000-00001B000000}"/>
    <cellStyle name="Good 2" xfId="30" xr:uid="{00000000-0005-0000-0000-00001C000000}"/>
    <cellStyle name="Heading 1 3" xfId="31" xr:uid="{00000000-0005-0000-0000-00001D000000}"/>
    <cellStyle name="Heading 2 4" xfId="32" xr:uid="{00000000-0005-0000-0000-00001E000000}"/>
    <cellStyle name="Heading 3" xfId="33" xr:uid="{00000000-0005-0000-0000-00001F000000}"/>
    <cellStyle name="Heading 4" xfId="34" xr:uid="{00000000-0005-0000-0000-000020000000}"/>
    <cellStyle name="Hiperligação" xfId="1" builtinId="8"/>
    <cellStyle name="Input" xfId="35" xr:uid="{00000000-0005-0000-0000-000022000000}"/>
    <cellStyle name="Linked Cell" xfId="36" xr:uid="{00000000-0005-0000-0000-000023000000}"/>
    <cellStyle name="Neutral 5" xfId="37" xr:uid="{00000000-0005-0000-0000-000024000000}"/>
    <cellStyle name="Normal" xfId="0" builtinId="0"/>
    <cellStyle name="Note 6" xfId="38" xr:uid="{00000000-0005-0000-0000-000026000000}"/>
    <cellStyle name="Output" xfId="39" xr:uid="{00000000-0005-0000-0000-000027000000}"/>
    <cellStyle name="Title" xfId="40" xr:uid="{00000000-0005-0000-0000-000028000000}"/>
    <cellStyle name="Warning Text" xfId="41" xr:uid="{00000000-0005-0000-0000-000029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563C1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91"/>
  <sheetViews>
    <sheetView view="pageBreakPreview" topLeftCell="A50" zoomScale="84" zoomScaleNormal="84" zoomScaleSheetLayoutView="84" zoomScalePageLayoutView="56" workbookViewId="0">
      <selection activeCell="B77" sqref="B77"/>
    </sheetView>
  </sheetViews>
  <sheetFormatPr defaultColWidth="8.28515625" defaultRowHeight="12.75" x14ac:dyDescent="0.2"/>
  <cols>
    <col min="1" max="1" width="89.140625" customWidth="1"/>
    <col min="2" max="2" width="24.5703125" customWidth="1"/>
    <col min="3" max="3" width="23.7109375" customWidth="1"/>
    <col min="4" max="4" width="28.42578125" customWidth="1"/>
    <col min="5" max="5" width="22.28515625" customWidth="1"/>
    <col min="6" max="6" width="12.7109375" customWidth="1"/>
    <col min="7" max="7" width="44.5703125" customWidth="1"/>
    <col min="8" max="8" width="27.7109375" customWidth="1"/>
  </cols>
  <sheetData>
    <row r="1" spans="1:8" ht="15" x14ac:dyDescent="0.2">
      <c r="A1" s="3" t="s">
        <v>0</v>
      </c>
      <c r="B1" s="4"/>
      <c r="C1" s="4"/>
      <c r="D1" s="5"/>
      <c r="E1" s="5"/>
      <c r="F1" s="5"/>
      <c r="G1" s="6"/>
      <c r="H1" s="6"/>
    </row>
    <row r="2" spans="1:8" ht="15" x14ac:dyDescent="0.2">
      <c r="A2" s="2"/>
      <c r="B2" s="2"/>
      <c r="C2" s="2"/>
      <c r="D2" s="2"/>
      <c r="E2" s="2"/>
      <c r="F2" s="1"/>
      <c r="G2" s="1"/>
      <c r="H2" s="1"/>
    </row>
    <row r="3" spans="1:8" ht="15" x14ac:dyDescent="0.2">
      <c r="A3" s="7" t="s">
        <v>1</v>
      </c>
      <c r="B3" s="7" t="s">
        <v>2</v>
      </c>
      <c r="C3" s="2"/>
    </row>
    <row r="4" spans="1:8" ht="15" x14ac:dyDescent="0.2">
      <c r="A4" s="36" t="s">
        <v>3</v>
      </c>
      <c r="B4" s="8">
        <v>1</v>
      </c>
      <c r="C4" s="2"/>
    </row>
    <row r="5" spans="1:8" ht="15" x14ac:dyDescent="0.2">
      <c r="A5" s="9" t="s">
        <v>4</v>
      </c>
      <c r="B5" s="10">
        <v>2</v>
      </c>
      <c r="C5" s="2"/>
    </row>
    <row r="6" spans="1:8" ht="15" x14ac:dyDescent="0.2">
      <c r="A6" s="9" t="s">
        <v>5</v>
      </c>
      <c r="B6" s="10">
        <v>3</v>
      </c>
      <c r="C6" s="2"/>
    </row>
    <row r="7" spans="1:8" ht="15" x14ac:dyDescent="0.2">
      <c r="A7" s="9" t="s">
        <v>6</v>
      </c>
      <c r="B7" s="10">
        <v>4</v>
      </c>
      <c r="C7" s="2"/>
    </row>
    <row r="8" spans="1:8" ht="15" x14ac:dyDescent="0.2">
      <c r="A8" s="9" t="s">
        <v>7</v>
      </c>
      <c r="B8" s="10">
        <v>5</v>
      </c>
      <c r="C8" s="2"/>
    </row>
    <row r="9" spans="1:8" ht="15" x14ac:dyDescent="0.2">
      <c r="A9" s="9" t="s">
        <v>8</v>
      </c>
      <c r="B9" s="11">
        <v>6</v>
      </c>
      <c r="C9" s="2"/>
    </row>
    <row r="10" spans="1:8" ht="15" x14ac:dyDescent="0.2">
      <c r="A10" s="9" t="s">
        <v>9</v>
      </c>
      <c r="B10" s="11">
        <v>7</v>
      </c>
      <c r="C10" s="2"/>
    </row>
    <row r="11" spans="1:8" ht="15" x14ac:dyDescent="0.2">
      <c r="A11" s="9" t="s">
        <v>10</v>
      </c>
      <c r="B11" s="11">
        <v>8</v>
      </c>
      <c r="C11" s="2"/>
    </row>
    <row r="12" spans="1:8" ht="15" x14ac:dyDescent="0.2">
      <c r="A12" s="9" t="s">
        <v>11</v>
      </c>
      <c r="B12" s="11">
        <v>9</v>
      </c>
      <c r="C12" s="2"/>
    </row>
    <row r="13" spans="1:8" ht="15" x14ac:dyDescent="0.2">
      <c r="A13" s="9" t="s">
        <v>12</v>
      </c>
      <c r="B13" s="11">
        <v>10</v>
      </c>
      <c r="C13" s="2"/>
    </row>
    <row r="14" spans="1:8" ht="15" x14ac:dyDescent="0.2">
      <c r="A14" s="13" t="s">
        <v>13</v>
      </c>
      <c r="B14" s="14"/>
      <c r="C14" s="2"/>
      <c r="D14" s="15"/>
      <c r="E14" s="1"/>
      <c r="F14" s="16"/>
      <c r="G14" s="15"/>
      <c r="H14" s="17"/>
    </row>
    <row r="15" spans="1:8" ht="15" x14ac:dyDescent="0.2">
      <c r="C15" s="2"/>
      <c r="D15" s="15"/>
      <c r="E15" s="1"/>
      <c r="F15" s="16"/>
      <c r="G15" s="15"/>
      <c r="H15" s="17"/>
    </row>
    <row r="16" spans="1:8" ht="15" x14ac:dyDescent="0.2">
      <c r="C16" s="2"/>
      <c r="D16" s="15"/>
      <c r="E16" s="1"/>
      <c r="F16" s="16"/>
      <c r="G16" s="15"/>
      <c r="H16" s="17"/>
    </row>
    <row r="17" spans="1:12" ht="15" x14ac:dyDescent="0.2">
      <c r="A17" s="18" t="s">
        <v>14</v>
      </c>
      <c r="B17" s="166" t="s">
        <v>95</v>
      </c>
      <c r="C17" s="166" t="s">
        <v>15</v>
      </c>
      <c r="D17" s="166" t="s">
        <v>16</v>
      </c>
      <c r="E17" s="166" t="s">
        <v>17</v>
      </c>
      <c r="F17" s="16"/>
      <c r="G17" s="15"/>
      <c r="H17" s="17"/>
    </row>
    <row r="18" spans="1:12" ht="15" x14ac:dyDescent="0.2">
      <c r="A18" s="20" t="s">
        <v>18</v>
      </c>
      <c r="B18" s="21"/>
      <c r="C18" s="22" t="e">
        <f>B18/B28</f>
        <v>#DIV/0!</v>
      </c>
      <c r="D18" s="23" t="b">
        <f>IF(B14=1,"0,05",IF(B14=2,"0,08",IF(B14=3,"0,10")))</f>
        <v>0</v>
      </c>
      <c r="E18" s="22" t="e">
        <f t="shared" ref="E18:E23" si="0">C18*D18</f>
        <v>#DIV/0!</v>
      </c>
      <c r="F18" s="16"/>
      <c r="G18" s="15"/>
      <c r="H18" s="17"/>
    </row>
    <row r="19" spans="1:12" ht="15" x14ac:dyDescent="0.2">
      <c r="A19" s="24" t="s">
        <v>19</v>
      </c>
      <c r="B19" s="21"/>
      <c r="C19" s="22" t="e">
        <f>B19/B28</f>
        <v>#DIV/0!</v>
      </c>
      <c r="D19" s="23" t="b">
        <f>IF(B14=1,"0,06",IF(B14=3,"0,09",IF(B14=4,"0,10")))</f>
        <v>0</v>
      </c>
      <c r="E19" s="22" t="e">
        <f t="shared" si="0"/>
        <v>#DIV/0!</v>
      </c>
      <c r="F19" s="16"/>
      <c r="G19" s="15"/>
      <c r="H19" s="17"/>
    </row>
    <row r="20" spans="1:12" ht="15" x14ac:dyDescent="0.2">
      <c r="A20" s="24" t="s">
        <v>20</v>
      </c>
      <c r="B20" s="21"/>
      <c r="C20" s="22" t="e">
        <f>B20/B28</f>
        <v>#DIV/0!</v>
      </c>
      <c r="D20" s="23" t="b">
        <f>IF(B14=1,"0,06",IF(B14=3,"0,09",IF(B14=5,"0,10")))</f>
        <v>0</v>
      </c>
      <c r="E20" s="22" t="e">
        <f t="shared" si="0"/>
        <v>#DIV/0!</v>
      </c>
      <c r="F20" s="16"/>
      <c r="G20" s="15"/>
      <c r="H20" s="17"/>
    </row>
    <row r="21" spans="1:12" ht="15" x14ac:dyDescent="0.2">
      <c r="A21" s="24" t="s">
        <v>21</v>
      </c>
      <c r="B21" s="21"/>
      <c r="C21" s="22" t="e">
        <f>B21/B28</f>
        <v>#DIV/0!</v>
      </c>
      <c r="D21" s="23" t="b">
        <f>IF(B14=3,"0,09",IF(B14=7,"0,075"))</f>
        <v>0</v>
      </c>
      <c r="E21" s="22" t="e">
        <f t="shared" si="0"/>
        <v>#DIV/0!</v>
      </c>
      <c r="F21" s="16"/>
      <c r="G21" s="15"/>
      <c r="H21" s="17"/>
    </row>
    <row r="22" spans="1:12" ht="15" x14ac:dyDescent="0.2">
      <c r="A22" s="24" t="s">
        <v>22</v>
      </c>
      <c r="B22" s="21"/>
      <c r="C22" s="22" t="e">
        <f>B22/B28</f>
        <v>#DIV/0!</v>
      </c>
      <c r="D22" s="23" t="b">
        <f>IF(B14=3,"0,10",IF(B14=6,"0,10"))</f>
        <v>0</v>
      </c>
      <c r="E22" s="22" t="e">
        <f t="shared" si="0"/>
        <v>#DIV/0!</v>
      </c>
      <c r="F22" s="16"/>
      <c r="G22" s="15"/>
      <c r="H22" s="17"/>
    </row>
    <row r="23" spans="1:12" ht="15" x14ac:dyDescent="0.2">
      <c r="A23" s="24" t="s">
        <v>23</v>
      </c>
      <c r="B23" s="25"/>
      <c r="C23" s="22" t="e">
        <f>B23/B28</f>
        <v>#DIV/0!</v>
      </c>
      <c r="D23" s="23" t="b">
        <f>IF(B14=10,"0,10")</f>
        <v>0</v>
      </c>
      <c r="E23" s="22" t="e">
        <f t="shared" si="0"/>
        <v>#DIV/0!</v>
      </c>
      <c r="F23" s="16"/>
      <c r="G23" s="15"/>
      <c r="H23" s="17"/>
    </row>
    <row r="24" spans="1:12" ht="15" x14ac:dyDescent="0.2">
      <c r="A24" s="24" t="s">
        <v>24</v>
      </c>
      <c r="B24" s="25"/>
      <c r="C24" s="22" t="e">
        <f>B24/B28</f>
        <v>#DIV/0!</v>
      </c>
      <c r="D24" s="23">
        <f>0.04</f>
        <v>0.04</v>
      </c>
      <c r="E24" s="22" t="e">
        <f>IF(C24*D24&gt;0,C24*D24,"0,00")</f>
        <v>#DIV/0!</v>
      </c>
      <c r="F24" s="16"/>
      <c r="G24" s="15"/>
      <c r="H24" s="17"/>
    </row>
    <row r="25" spans="1:12" ht="15" x14ac:dyDescent="0.2">
      <c r="A25" s="24" t="s">
        <v>25</v>
      </c>
      <c r="B25" s="25"/>
      <c r="C25" s="22" t="e">
        <f>B25/B28</f>
        <v>#DIV/0!</v>
      </c>
      <c r="D25" s="23">
        <f>0.04</f>
        <v>0.04</v>
      </c>
      <c r="E25" s="22" t="e">
        <f>C25*D25</f>
        <v>#DIV/0!</v>
      </c>
      <c r="F25" s="16"/>
      <c r="G25" s="15"/>
      <c r="H25" s="17"/>
    </row>
    <row r="26" spans="1:12" ht="15" x14ac:dyDescent="0.2">
      <c r="A26" s="26" t="s">
        <v>26</v>
      </c>
      <c r="B26" s="25"/>
      <c r="C26" s="22" t="e">
        <f>B26/B28</f>
        <v>#DIV/0!</v>
      </c>
      <c r="D26" s="23">
        <v>0.05</v>
      </c>
      <c r="E26" s="22" t="e">
        <f>C26*D26</f>
        <v>#DIV/0!</v>
      </c>
      <c r="F26" s="16"/>
      <c r="G26" s="15"/>
      <c r="H26" s="17"/>
    </row>
    <row r="27" spans="1:12" ht="15" x14ac:dyDescent="0.2">
      <c r="A27" s="26" t="s">
        <v>27</v>
      </c>
      <c r="B27" s="25"/>
      <c r="C27" s="22" t="e">
        <f>B27/B28</f>
        <v>#DIV/0!</v>
      </c>
      <c r="D27" s="22">
        <v>0.09</v>
      </c>
      <c r="E27" s="22" t="e">
        <f>C27*D27</f>
        <v>#DIV/0!</v>
      </c>
      <c r="F27" s="16"/>
      <c r="G27" s="15"/>
      <c r="H27" s="17"/>
    </row>
    <row r="28" spans="1:12" ht="15" x14ac:dyDescent="0.2">
      <c r="A28" s="27" t="s">
        <v>28</v>
      </c>
      <c r="B28" s="28">
        <f>SUM(B18:B27)</f>
        <v>0</v>
      </c>
      <c r="C28" s="29" t="e">
        <f>SUM(C18:C27)</f>
        <v>#DIV/0!</v>
      </c>
      <c r="D28" s="27" t="s">
        <v>29</v>
      </c>
      <c r="E28" s="30" t="e">
        <f>SUM(E18:E27)</f>
        <v>#DIV/0!</v>
      </c>
      <c r="F28" s="16"/>
      <c r="G28" s="15"/>
      <c r="H28" s="17"/>
    </row>
    <row r="29" spans="1:12" ht="15" x14ac:dyDescent="0.2">
      <c r="C29" s="2"/>
      <c r="D29" s="15"/>
      <c r="E29" s="1"/>
      <c r="F29" s="16"/>
      <c r="G29" s="15"/>
      <c r="H29" s="17"/>
    </row>
    <row r="30" spans="1:12" x14ac:dyDescent="0.2">
      <c r="A30" s="2"/>
      <c r="B30" s="2"/>
      <c r="C30" s="2"/>
      <c r="D30" s="2"/>
    </row>
    <row r="31" spans="1:12" ht="15" x14ac:dyDescent="0.2">
      <c r="A31" s="7" t="s">
        <v>30</v>
      </c>
      <c r="B31" s="18" t="s">
        <v>31</v>
      </c>
      <c r="C31" s="1"/>
      <c r="L31" s="31"/>
    </row>
    <row r="32" spans="1:12" ht="15" x14ac:dyDescent="0.2">
      <c r="A32" s="32" t="s">
        <v>32</v>
      </c>
      <c r="B32" s="33">
        <v>0.13</v>
      </c>
      <c r="C32" s="1"/>
      <c r="E32" s="1"/>
      <c r="F32" s="1"/>
      <c r="G32" s="1"/>
      <c r="H32" s="34"/>
    </row>
    <row r="33" spans="1:8" ht="15" x14ac:dyDescent="0.2">
      <c r="A33" s="32" t="s">
        <v>33</v>
      </c>
      <c r="B33" s="33">
        <v>0.12</v>
      </c>
      <c r="C33" s="1"/>
    </row>
    <row r="34" spans="1:8" ht="15" x14ac:dyDescent="0.2">
      <c r="A34" s="32" t="s">
        <v>34</v>
      </c>
      <c r="B34" s="33">
        <v>0.11</v>
      </c>
      <c r="C34" s="1"/>
    </row>
    <row r="35" spans="1:8" ht="15" x14ac:dyDescent="0.2">
      <c r="A35" s="32" t="s">
        <v>35</v>
      </c>
      <c r="B35" s="33">
        <v>0.1</v>
      </c>
      <c r="C35" s="1"/>
    </row>
    <row r="36" spans="1:8" ht="15" customHeight="1" x14ac:dyDescent="0.2">
      <c r="A36" s="32" t="s">
        <v>36</v>
      </c>
      <c r="B36" s="33">
        <v>0.09</v>
      </c>
      <c r="C36" s="1"/>
    </row>
    <row r="37" spans="1:8" ht="15" x14ac:dyDescent="0.2">
      <c r="A37" s="32" t="s">
        <v>37</v>
      </c>
      <c r="B37" s="33">
        <v>0.08</v>
      </c>
      <c r="C37" s="1"/>
    </row>
    <row r="38" spans="1:8" ht="15" x14ac:dyDescent="0.2">
      <c r="A38" s="32" t="s">
        <v>38</v>
      </c>
      <c r="B38" s="33">
        <v>0.1</v>
      </c>
      <c r="C38" s="1"/>
    </row>
    <row r="39" spans="1:8" ht="15" x14ac:dyDescent="0.2">
      <c r="A39" s="32" t="s">
        <v>39</v>
      </c>
      <c r="B39" s="33">
        <v>0.13</v>
      </c>
      <c r="C39" s="1"/>
    </row>
    <row r="40" spans="1:8" ht="15" x14ac:dyDescent="0.2">
      <c r="A40" s="32" t="s">
        <v>40</v>
      </c>
      <c r="B40" s="33">
        <v>7.0000000000000007E-2</v>
      </c>
      <c r="C40" s="1"/>
      <c r="D40" s="15"/>
    </row>
    <row r="41" spans="1:8" ht="15" x14ac:dyDescent="0.2">
      <c r="A41" s="27" t="s">
        <v>41</v>
      </c>
      <c r="B41" s="35"/>
      <c r="C41" s="1"/>
      <c r="D41" s="1"/>
    </row>
    <row r="42" spans="1:8" ht="15" x14ac:dyDescent="0.2">
      <c r="A42" s="15"/>
      <c r="B42" s="1"/>
      <c r="C42" s="1"/>
      <c r="D42" s="1"/>
      <c r="E42" s="1"/>
      <c r="F42" s="1"/>
      <c r="G42" s="1"/>
      <c r="H42" s="1"/>
    </row>
    <row r="43" spans="1:8" ht="15" x14ac:dyDescent="0.2">
      <c r="A43" s="1"/>
      <c r="B43" s="1"/>
      <c r="C43" s="1"/>
      <c r="D43" s="1"/>
      <c r="E43" s="1"/>
    </row>
    <row r="44" spans="1:8" ht="15" x14ac:dyDescent="0.2">
      <c r="A44" s="7" t="s">
        <v>42</v>
      </c>
      <c r="B44" s="7" t="s">
        <v>16</v>
      </c>
      <c r="C44" s="7" t="s">
        <v>17</v>
      </c>
      <c r="D44" s="1"/>
    </row>
    <row r="45" spans="1:8" ht="15" x14ac:dyDescent="0.2">
      <c r="A45" s="36" t="s">
        <v>43</v>
      </c>
      <c r="B45" s="22">
        <v>0.6</v>
      </c>
      <c r="C45" s="37"/>
      <c r="D45" s="1"/>
    </row>
    <row r="46" spans="1:8" ht="15" x14ac:dyDescent="0.2">
      <c r="A46" s="36" t="s">
        <v>44</v>
      </c>
      <c r="B46" s="22">
        <v>0.05</v>
      </c>
      <c r="C46" s="37"/>
      <c r="D46" s="1"/>
    </row>
    <row r="47" spans="1:8" ht="15" x14ac:dyDescent="0.2">
      <c r="A47" s="36" t="s">
        <v>45</v>
      </c>
      <c r="B47" s="22">
        <v>0.4</v>
      </c>
      <c r="C47" s="37"/>
      <c r="D47" s="1"/>
    </row>
    <row r="48" spans="1:8" ht="15" x14ac:dyDescent="0.2">
      <c r="A48" s="36" t="s">
        <v>46</v>
      </c>
      <c r="B48" s="22">
        <v>0.4</v>
      </c>
      <c r="C48" s="37"/>
      <c r="D48" s="1"/>
    </row>
    <row r="49" spans="1:5" ht="15" x14ac:dyDescent="0.2">
      <c r="A49" s="36" t="s">
        <v>47</v>
      </c>
      <c r="B49" s="22">
        <v>0.05</v>
      </c>
      <c r="C49" s="37"/>
      <c r="D49" s="1"/>
    </row>
    <row r="50" spans="1:5" ht="15" x14ac:dyDescent="0.2">
      <c r="A50" s="38" t="s">
        <v>48</v>
      </c>
      <c r="B50" s="39"/>
      <c r="C50" s="30" t="str">
        <f>IF(SUM(C45:C49)=0,"0,05",IF(SUM(C45:C49)&gt;0,SUM(C45:C49)))</f>
        <v>0,05</v>
      </c>
      <c r="D50" s="1"/>
      <c r="E50" s="1"/>
    </row>
    <row r="51" spans="1:5" ht="15" x14ac:dyDescent="0.2">
      <c r="A51" s="40"/>
      <c r="B51" s="41"/>
      <c r="C51" s="1"/>
      <c r="D51" s="1"/>
      <c r="E51" s="1"/>
    </row>
    <row r="52" spans="1:5" ht="15" x14ac:dyDescent="0.2">
      <c r="A52" s="2"/>
      <c r="B52" s="39"/>
      <c r="C52" s="1"/>
      <c r="D52" s="1"/>
      <c r="E52" s="1"/>
    </row>
    <row r="53" spans="1:5" ht="15.75" thickBot="1" x14ac:dyDescent="0.25">
      <c r="A53" s="170" t="s">
        <v>49</v>
      </c>
      <c r="B53" s="170"/>
      <c r="C53" s="170"/>
      <c r="D53" s="7" t="s">
        <v>2</v>
      </c>
      <c r="E53" s="1"/>
    </row>
    <row r="54" spans="1:5" ht="15.75" thickBot="1" x14ac:dyDescent="0.25">
      <c r="A54" s="171" t="s">
        <v>134</v>
      </c>
      <c r="B54" s="171"/>
      <c r="C54" s="171"/>
      <c r="D54" s="165">
        <v>1</v>
      </c>
      <c r="E54" s="1"/>
    </row>
    <row r="55" spans="1:5" ht="15.75" thickBot="1" x14ac:dyDescent="0.25">
      <c r="A55" s="172" t="s">
        <v>51</v>
      </c>
      <c r="B55" s="172"/>
      <c r="C55" s="172"/>
      <c r="D55" s="172"/>
      <c r="E55" s="1"/>
    </row>
    <row r="56" spans="1:5" ht="15" x14ac:dyDescent="0.2">
      <c r="A56" s="167" t="s">
        <v>50</v>
      </c>
      <c r="B56" s="167"/>
      <c r="C56" s="167"/>
      <c r="D56" s="42">
        <v>2</v>
      </c>
      <c r="E56" s="1"/>
    </row>
    <row r="57" spans="1:5" ht="15" x14ac:dyDescent="0.2">
      <c r="A57" s="168" t="s">
        <v>52</v>
      </c>
      <c r="B57" s="168"/>
      <c r="C57" s="168"/>
      <c r="D57" s="23">
        <v>3</v>
      </c>
      <c r="E57" s="1"/>
    </row>
    <row r="58" spans="1:5" ht="15" x14ac:dyDescent="0.2">
      <c r="A58" s="169" t="s">
        <v>53</v>
      </c>
      <c r="B58" s="169"/>
      <c r="C58" s="169"/>
      <c r="D58" s="43"/>
      <c r="E58" s="1"/>
    </row>
    <row r="59" spans="1:5" ht="15" x14ac:dyDescent="0.2">
      <c r="A59" s="169" t="s">
        <v>54</v>
      </c>
      <c r="B59" s="169"/>
      <c r="C59" s="169"/>
      <c r="D59" s="44" t="b">
        <f>IF(D58=1,"1,00",IF(D58=2,"0,75",IF(D58=3,"0,65")))</f>
        <v>0</v>
      </c>
      <c r="E59" s="1"/>
    </row>
    <row r="60" spans="1:5" ht="15" x14ac:dyDescent="0.2">
      <c r="A60" s="2"/>
      <c r="B60" s="39"/>
      <c r="C60" s="1"/>
      <c r="D60" s="1"/>
      <c r="E60" s="1"/>
    </row>
    <row r="61" spans="1:5" ht="15" customHeight="1" x14ac:dyDescent="0.2">
      <c r="A61" s="1"/>
      <c r="B61" s="1"/>
      <c r="C61" s="1"/>
      <c r="D61" s="1"/>
      <c r="E61" s="1"/>
    </row>
    <row r="62" spans="1:5" ht="15" x14ac:dyDescent="0.2">
      <c r="A62" s="7" t="s">
        <v>55</v>
      </c>
      <c r="B62" s="7" t="s">
        <v>56</v>
      </c>
      <c r="C62" s="1"/>
      <c r="D62" s="1"/>
      <c r="E62" s="1"/>
    </row>
    <row r="63" spans="1:5" ht="15" x14ac:dyDescent="0.2">
      <c r="A63" s="27" t="s">
        <v>145</v>
      </c>
      <c r="B63" s="30">
        <v>570</v>
      </c>
      <c r="C63" s="1"/>
      <c r="D63" s="1"/>
      <c r="E63" s="1"/>
    </row>
    <row r="64" spans="1:5" ht="15" x14ac:dyDescent="0.2">
      <c r="A64" s="15"/>
      <c r="B64" s="17"/>
      <c r="C64" s="1"/>
      <c r="D64" s="1"/>
      <c r="E64" s="1"/>
    </row>
    <row r="65" spans="1:8" ht="15" x14ac:dyDescent="0.2">
      <c r="A65" s="7" t="s">
        <v>57</v>
      </c>
      <c r="B65" s="7" t="s">
        <v>58</v>
      </c>
      <c r="C65" s="1"/>
      <c r="D65" s="1"/>
      <c r="E65" s="1"/>
    </row>
    <row r="66" spans="1:8" ht="15" x14ac:dyDescent="0.2">
      <c r="A66" s="27" t="s">
        <v>59</v>
      </c>
      <c r="B66" s="30">
        <f>B28</f>
        <v>0</v>
      </c>
      <c r="C66" s="1"/>
      <c r="D66" s="1"/>
      <c r="E66" s="1"/>
    </row>
    <row r="67" spans="1:8" ht="15" x14ac:dyDescent="0.2">
      <c r="A67" s="2"/>
      <c r="B67" s="2"/>
      <c r="C67" s="1"/>
      <c r="D67" s="1"/>
      <c r="E67" s="1"/>
    </row>
    <row r="68" spans="1:8" ht="15" x14ac:dyDescent="0.2">
      <c r="A68" s="2"/>
      <c r="B68" s="2"/>
      <c r="C68" s="1"/>
      <c r="D68" s="1"/>
      <c r="E68" s="1"/>
    </row>
    <row r="69" spans="1:8" ht="15" x14ac:dyDescent="0.2">
      <c r="A69" s="45" t="s">
        <v>60</v>
      </c>
      <c r="B69" s="7" t="s">
        <v>56</v>
      </c>
      <c r="C69" s="1"/>
      <c r="D69" s="1"/>
      <c r="E69" s="1"/>
    </row>
    <row r="70" spans="1:8" ht="15" x14ac:dyDescent="0.2">
      <c r="A70" s="46" t="s">
        <v>61</v>
      </c>
      <c r="B70" s="44" t="e">
        <f>E28*B41*C50*D59*B63*B66</f>
        <v>#DIV/0!</v>
      </c>
      <c r="C70" s="1"/>
      <c r="D70" s="1"/>
      <c r="E70" s="1"/>
      <c r="F70" s="1"/>
      <c r="G70" s="47"/>
      <c r="H70" s="47"/>
    </row>
    <row r="71" spans="1:8" ht="15" x14ac:dyDescent="0.2">
      <c r="A71" s="2"/>
      <c r="B71" s="2"/>
      <c r="C71" s="1"/>
      <c r="D71" s="1"/>
      <c r="E71" s="1"/>
      <c r="F71" s="1"/>
      <c r="G71" s="48"/>
      <c r="H71" s="1"/>
    </row>
    <row r="72" spans="1:8" ht="15" x14ac:dyDescent="0.2">
      <c r="A72" s="1"/>
      <c r="B72" s="1"/>
      <c r="C72" s="2"/>
      <c r="D72" s="2"/>
      <c r="E72" s="2"/>
      <c r="F72" s="2"/>
      <c r="G72" s="48"/>
      <c r="H72" s="2"/>
    </row>
    <row r="73" spans="1:8" ht="15" x14ac:dyDescent="0.2">
      <c r="A73" s="49" t="s">
        <v>62</v>
      </c>
      <c r="B73" s="49" t="s">
        <v>2</v>
      </c>
      <c r="C73" s="2"/>
      <c r="D73" s="2"/>
      <c r="E73" s="2"/>
      <c r="F73" s="2"/>
      <c r="G73" s="48"/>
      <c r="H73" s="2"/>
    </row>
    <row r="74" spans="1:8" ht="15" x14ac:dyDescent="0.2">
      <c r="A74" s="50" t="s">
        <v>63</v>
      </c>
      <c r="B74" s="51"/>
      <c r="C74" s="2"/>
      <c r="D74" s="2"/>
      <c r="E74" s="2"/>
      <c r="F74" s="2"/>
      <c r="G74" s="48"/>
      <c r="H74" s="2"/>
    </row>
    <row r="75" spans="1:8" ht="15" x14ac:dyDescent="0.2">
      <c r="A75" s="36" t="s">
        <v>64</v>
      </c>
      <c r="B75" s="8">
        <v>1</v>
      </c>
      <c r="C75" s="2"/>
      <c r="D75" s="2"/>
      <c r="E75" s="2"/>
      <c r="F75" s="2"/>
      <c r="G75" s="48"/>
      <c r="H75" s="2"/>
    </row>
    <row r="76" spans="1:8" ht="15" x14ac:dyDescent="0.2">
      <c r="A76" s="36" t="s">
        <v>65</v>
      </c>
      <c r="B76" s="8">
        <v>2</v>
      </c>
      <c r="C76" s="2"/>
      <c r="D76" s="15"/>
      <c r="E76" s="1"/>
      <c r="F76" s="2"/>
      <c r="G76" s="48"/>
      <c r="H76" s="2"/>
    </row>
    <row r="77" spans="1:8" ht="15" x14ac:dyDescent="0.2">
      <c r="A77" s="27" t="s">
        <v>66</v>
      </c>
      <c r="B77" s="43"/>
      <c r="C77" s="2"/>
      <c r="D77" s="15"/>
      <c r="E77" s="52"/>
      <c r="F77" s="2"/>
      <c r="G77" s="48"/>
      <c r="H77" s="2"/>
    </row>
    <row r="78" spans="1:8" ht="15" x14ac:dyDescent="0.2">
      <c r="A78" s="53"/>
      <c r="B78" s="54"/>
      <c r="C78" s="2"/>
      <c r="D78" s="15"/>
      <c r="E78" s="52"/>
      <c r="F78" s="2"/>
      <c r="G78" s="2"/>
      <c r="H78" s="2"/>
    </row>
    <row r="79" spans="1:8" ht="15" x14ac:dyDescent="0.2">
      <c r="A79" s="55" t="s">
        <v>67</v>
      </c>
      <c r="B79" s="56"/>
      <c r="C79" s="2"/>
      <c r="D79" s="2"/>
      <c r="E79" s="2"/>
      <c r="F79" s="2"/>
      <c r="G79" s="2"/>
      <c r="H79" s="2"/>
    </row>
    <row r="80" spans="1:8" ht="15" x14ac:dyDescent="0.2">
      <c r="A80" s="57" t="s">
        <v>143</v>
      </c>
      <c r="B80" s="58"/>
      <c r="C80" s="2"/>
      <c r="D80" s="2"/>
      <c r="E80" s="2"/>
      <c r="F80" s="2"/>
      <c r="G80" s="2"/>
      <c r="H80" s="2"/>
    </row>
    <row r="81" spans="1:8" ht="15" x14ac:dyDescent="0.2">
      <c r="A81" s="59" t="s">
        <v>68</v>
      </c>
      <c r="B81" s="60" t="b">
        <f>IF(B77=1,B70*(C50/2.5),IF(B77=2,B70))</f>
        <v>0</v>
      </c>
      <c r="C81" s="2"/>
      <c r="D81" s="2"/>
      <c r="E81" s="2"/>
      <c r="F81" s="2"/>
      <c r="G81" s="2"/>
      <c r="H81" s="2"/>
    </row>
    <row r="82" spans="1:8" x14ac:dyDescent="0.2">
      <c r="A82" s="2"/>
      <c r="B82" s="2"/>
      <c r="C82" s="2"/>
      <c r="D82" s="2"/>
      <c r="E82" s="2"/>
      <c r="F82" s="2"/>
      <c r="G82" s="2"/>
      <c r="H82" s="2"/>
    </row>
    <row r="83" spans="1:8" ht="15" x14ac:dyDescent="0.2">
      <c r="A83" s="61" t="s">
        <v>69</v>
      </c>
      <c r="B83" s="25"/>
      <c r="C83" s="2"/>
      <c r="D83" s="2"/>
      <c r="E83" s="2"/>
      <c r="F83" s="2"/>
      <c r="G83" s="2"/>
      <c r="H83" s="2"/>
    </row>
    <row r="84" spans="1:8" ht="15" x14ac:dyDescent="0.2">
      <c r="A84" s="61" t="s">
        <v>70</v>
      </c>
      <c r="B84" s="62">
        <f>B81-B83</f>
        <v>0</v>
      </c>
      <c r="C84" s="2"/>
      <c r="D84" s="2"/>
      <c r="E84" s="2"/>
      <c r="F84" s="2"/>
      <c r="G84" s="2"/>
      <c r="H84" s="2"/>
    </row>
    <row r="85" spans="1:8" ht="15" x14ac:dyDescent="0.2">
      <c r="A85" s="55" t="s">
        <v>71</v>
      </c>
      <c r="B85" s="56"/>
      <c r="C85" s="2"/>
      <c r="D85" s="2"/>
      <c r="E85" s="2"/>
      <c r="F85" s="2"/>
      <c r="G85" s="2"/>
      <c r="H85" s="2"/>
    </row>
    <row r="86" spans="1:8" ht="15" x14ac:dyDescent="0.2">
      <c r="A86" s="57" t="s">
        <v>144</v>
      </c>
      <c r="B86" s="58"/>
      <c r="C86" s="2"/>
      <c r="D86" s="2"/>
      <c r="E86" s="2"/>
      <c r="F86" s="2"/>
      <c r="G86" s="2"/>
      <c r="H86" s="2"/>
    </row>
    <row r="87" spans="1:8" ht="19.5" x14ac:dyDescent="0.25">
      <c r="A87" s="59" t="s">
        <v>68</v>
      </c>
      <c r="B87" s="63">
        <f>IF(B84&gt;=0,B84,IF(B84&lt;0,"0,00"))</f>
        <v>0</v>
      </c>
      <c r="C87" s="2"/>
      <c r="D87" s="2"/>
      <c r="E87" s="2"/>
      <c r="F87" s="2"/>
      <c r="G87" s="2"/>
      <c r="H87" s="2"/>
    </row>
    <row r="88" spans="1:8" x14ac:dyDescent="0.2">
      <c r="A88" s="2"/>
      <c r="B88" s="2"/>
      <c r="C88" s="2"/>
      <c r="D88" s="2"/>
      <c r="E88" s="2"/>
      <c r="F88" s="2"/>
      <c r="G88" s="2"/>
      <c r="H88" s="2"/>
    </row>
    <row r="89" spans="1:8" x14ac:dyDescent="0.2">
      <c r="A89" s="2"/>
      <c r="B89" s="2"/>
      <c r="C89" s="2"/>
      <c r="D89" s="2"/>
      <c r="E89" s="2"/>
      <c r="F89" s="2"/>
      <c r="G89" s="2"/>
      <c r="H89" s="2"/>
    </row>
    <row r="90" spans="1:8" ht="13.5" thickBot="1" x14ac:dyDescent="0.25">
      <c r="A90" s="64"/>
      <c r="B90" s="64"/>
      <c r="C90" s="64"/>
      <c r="D90" s="64"/>
      <c r="E90" s="64"/>
      <c r="F90" s="64"/>
      <c r="G90" s="2"/>
      <c r="H90" s="2"/>
    </row>
    <row r="91" spans="1:8" ht="13.5" thickTop="1" x14ac:dyDescent="0.2">
      <c r="A91" s="2"/>
      <c r="B91" s="2"/>
      <c r="C91" s="2"/>
      <c r="D91" s="2"/>
      <c r="E91" s="2"/>
      <c r="F91" s="2"/>
      <c r="G91" s="2"/>
      <c r="H91" s="2"/>
    </row>
  </sheetData>
  <sheetProtection algorithmName="SHA-512" hashValue="yqS2VpsU1KsBAX+1Qtc0kiu5TKF//zUmuHpsYPMbUj+6OJtHfljnFWsdcNSLANxbQQeCMo1eBEwUoEFGEESYwg==" saltValue="VMhdk41id/ToKpj9+ETIzA==" spinCount="100000" sheet="1" selectLockedCells="1"/>
  <mergeCells count="7">
    <mergeCell ref="A56:C56"/>
    <mergeCell ref="A57:C57"/>
    <mergeCell ref="A58:C58"/>
    <mergeCell ref="A59:C59"/>
    <mergeCell ref="A53:C53"/>
    <mergeCell ref="A54:C54"/>
    <mergeCell ref="A55:D55"/>
  </mergeCells>
  <printOptions horizontalCentered="1"/>
  <pageMargins left="0" right="0" top="0" bottom="0" header="0.51181102362204722" footer="0.51181102362204722"/>
  <pageSetup paperSize="9" scale="53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60"/>
  <sheetViews>
    <sheetView tabSelected="1" view="pageBreakPreview" topLeftCell="A19" zoomScale="84" zoomScaleNormal="84" zoomScaleSheetLayoutView="84" zoomScalePageLayoutView="56" workbookViewId="0">
      <selection activeCell="C57" sqref="C57"/>
    </sheetView>
  </sheetViews>
  <sheetFormatPr defaultColWidth="8.28515625" defaultRowHeight="12.75" x14ac:dyDescent="0.2"/>
  <cols>
    <col min="1" max="1" width="79.28515625" customWidth="1"/>
    <col min="2" max="7" width="28.7109375" customWidth="1"/>
    <col min="8" max="8" width="20.7109375" customWidth="1"/>
  </cols>
  <sheetData>
    <row r="1" spans="1:8" ht="15" x14ac:dyDescent="0.2">
      <c r="A1" s="3" t="s">
        <v>0</v>
      </c>
      <c r="B1" s="66"/>
      <c r="C1" s="66"/>
      <c r="D1" s="66"/>
      <c r="E1" s="66"/>
      <c r="F1" s="66"/>
      <c r="G1" s="66"/>
      <c r="H1" s="67"/>
    </row>
    <row r="2" spans="1:8" ht="15" x14ac:dyDescent="0.2">
      <c r="F2" s="65"/>
      <c r="G2" s="65"/>
      <c r="H2" s="65"/>
    </row>
    <row r="3" spans="1:8" ht="15.75" x14ac:dyDescent="0.25">
      <c r="A3" s="7" t="s">
        <v>140</v>
      </c>
      <c r="B3" s="7" t="s">
        <v>72</v>
      </c>
      <c r="C3" s="7" t="s">
        <v>73</v>
      </c>
      <c r="D3" s="17"/>
      <c r="E3" s="1"/>
      <c r="F3" s="7" t="s">
        <v>138</v>
      </c>
      <c r="G3" s="68" t="s">
        <v>74</v>
      </c>
    </row>
    <row r="4" spans="1:8" ht="15" x14ac:dyDescent="0.2">
      <c r="A4" s="36" t="s">
        <v>75</v>
      </c>
      <c r="B4" s="69"/>
      <c r="C4" s="69"/>
      <c r="D4" s="70"/>
      <c r="E4" s="1"/>
      <c r="F4" s="27" t="s">
        <v>76</v>
      </c>
      <c r="G4" s="71"/>
    </row>
    <row r="5" spans="1:8" ht="15" x14ac:dyDescent="0.2">
      <c r="A5" s="36" t="s">
        <v>4</v>
      </c>
      <c r="B5" s="69"/>
      <c r="C5" s="69"/>
      <c r="D5" s="70"/>
      <c r="E5" s="1"/>
      <c r="F5" s="27" t="s">
        <v>139</v>
      </c>
      <c r="G5" s="72" t="e">
        <f>B10/G4</f>
        <v>#DIV/0!</v>
      </c>
    </row>
    <row r="6" spans="1:8" ht="15" x14ac:dyDescent="0.2">
      <c r="A6" s="36" t="s">
        <v>19</v>
      </c>
      <c r="B6" s="69"/>
      <c r="C6" s="69"/>
      <c r="D6" s="70"/>
      <c r="E6" s="1"/>
      <c r="F6" s="34"/>
      <c r="G6" s="73"/>
    </row>
    <row r="7" spans="1:8" ht="15.75" x14ac:dyDescent="0.25">
      <c r="A7" s="36" t="s">
        <v>77</v>
      </c>
      <c r="B7" s="69"/>
      <c r="C7" s="69"/>
      <c r="D7" s="70"/>
      <c r="E7" s="1"/>
      <c r="F7" s="27" t="s">
        <v>48</v>
      </c>
      <c r="G7" s="74" t="e">
        <f>G5</f>
        <v>#DIV/0!</v>
      </c>
    </row>
    <row r="8" spans="1:8" ht="15" x14ac:dyDescent="0.2">
      <c r="A8" s="36" t="s">
        <v>9</v>
      </c>
      <c r="B8" s="69"/>
      <c r="C8" s="69"/>
      <c r="D8" s="70"/>
      <c r="E8" s="1"/>
      <c r="F8" s="34"/>
      <c r="G8" s="75"/>
    </row>
    <row r="9" spans="1:8" ht="15" x14ac:dyDescent="0.2">
      <c r="A9" s="76" t="s">
        <v>78</v>
      </c>
      <c r="B9" s="69"/>
      <c r="C9" s="69"/>
      <c r="D9" s="70"/>
      <c r="E9" s="2"/>
      <c r="F9" s="34"/>
      <c r="G9" s="75"/>
    </row>
    <row r="10" spans="1:8" ht="15" x14ac:dyDescent="0.2">
      <c r="A10" s="27" t="s">
        <v>79</v>
      </c>
      <c r="B10" s="77">
        <f>SUM(B4:B9)</f>
        <v>0</v>
      </c>
      <c r="C10" s="61">
        <f>SUM(C4:C8)</f>
        <v>0</v>
      </c>
      <c r="D10" s="70"/>
      <c r="E10" s="1"/>
      <c r="F10" s="7" t="s">
        <v>80</v>
      </c>
      <c r="G10" s="7" t="s">
        <v>2</v>
      </c>
    </row>
    <row r="11" spans="1:8" ht="15" x14ac:dyDescent="0.2">
      <c r="A11" s="78"/>
      <c r="B11" s="34"/>
      <c r="C11" s="2"/>
      <c r="D11" s="70"/>
      <c r="E11" s="2"/>
      <c r="F11" s="79"/>
      <c r="G11" s="80"/>
    </row>
    <row r="12" spans="1:8" ht="15" x14ac:dyDescent="0.2">
      <c r="A12" s="2"/>
      <c r="B12" s="2"/>
      <c r="C12" s="1"/>
      <c r="D12" s="1"/>
      <c r="E12" s="1"/>
      <c r="F12" s="12" t="s">
        <v>81</v>
      </c>
      <c r="G12" s="42">
        <v>1</v>
      </c>
    </row>
    <row r="13" spans="1:8" ht="15" x14ac:dyDescent="0.2">
      <c r="A13" s="7" t="s">
        <v>82</v>
      </c>
      <c r="B13" s="18" t="s">
        <v>31</v>
      </c>
      <c r="C13" s="2"/>
      <c r="D13" s="2"/>
      <c r="E13" s="2"/>
      <c r="F13" s="81" t="s">
        <v>83</v>
      </c>
      <c r="G13" s="80"/>
    </row>
    <row r="14" spans="1:8" ht="15" x14ac:dyDescent="0.2">
      <c r="A14" s="32" t="s">
        <v>32</v>
      </c>
      <c r="B14" s="33">
        <v>0.13</v>
      </c>
      <c r="C14" s="1"/>
      <c r="F14" s="82" t="s">
        <v>84</v>
      </c>
      <c r="G14" s="83">
        <v>2</v>
      </c>
    </row>
    <row r="15" spans="1:8" ht="15" x14ac:dyDescent="0.2">
      <c r="A15" s="32" t="s">
        <v>33</v>
      </c>
      <c r="B15" s="33">
        <v>0.12</v>
      </c>
      <c r="C15" s="1"/>
      <c r="F15" s="84" t="s">
        <v>85</v>
      </c>
      <c r="G15" s="42"/>
    </row>
    <row r="16" spans="1:8" ht="15" x14ac:dyDescent="0.2">
      <c r="A16" s="32" t="s">
        <v>34</v>
      </c>
      <c r="B16" s="33">
        <v>0.11</v>
      </c>
      <c r="C16" s="1"/>
      <c r="F16" s="81"/>
      <c r="G16" s="85"/>
    </row>
    <row r="17" spans="1:8" ht="15" x14ac:dyDescent="0.2">
      <c r="A17" s="32" t="s">
        <v>35</v>
      </c>
      <c r="B17" s="33">
        <v>0.1</v>
      </c>
      <c r="C17" s="1"/>
      <c r="F17" s="84" t="s">
        <v>86</v>
      </c>
      <c r="G17" s="42">
        <v>3</v>
      </c>
    </row>
    <row r="18" spans="1:8" ht="15" x14ac:dyDescent="0.2">
      <c r="A18" s="32" t="s">
        <v>36</v>
      </c>
      <c r="B18" s="33">
        <v>0.09</v>
      </c>
      <c r="C18" s="1"/>
      <c r="F18" s="27" t="s">
        <v>53</v>
      </c>
      <c r="G18" s="14"/>
    </row>
    <row r="19" spans="1:8" ht="15" x14ac:dyDescent="0.2">
      <c r="A19" s="32" t="s">
        <v>37</v>
      </c>
      <c r="B19" s="33">
        <v>0.08</v>
      </c>
      <c r="C19" s="1"/>
      <c r="F19" s="2"/>
      <c r="G19" s="1"/>
    </row>
    <row r="20" spans="1:8" ht="15" x14ac:dyDescent="0.2">
      <c r="A20" s="32" t="s">
        <v>38</v>
      </c>
      <c r="B20" s="33">
        <v>0.1</v>
      </c>
      <c r="C20" s="1"/>
      <c r="F20" s="27" t="s">
        <v>41</v>
      </c>
      <c r="G20" s="86" t="b">
        <f>IF(G18=1,"0,30",IF(G18=2,"0,27",IF(G18=3,"1,00")))</f>
        <v>0</v>
      </c>
    </row>
    <row r="21" spans="1:8" ht="15" x14ac:dyDescent="0.2">
      <c r="A21" s="32" t="s">
        <v>39</v>
      </c>
      <c r="B21" s="33">
        <v>0.13</v>
      </c>
      <c r="C21" s="1"/>
      <c r="D21" s="15"/>
      <c r="E21" s="34"/>
    </row>
    <row r="22" spans="1:8" ht="15" customHeight="1" x14ac:dyDescent="0.2">
      <c r="A22" s="32" t="s">
        <v>40</v>
      </c>
      <c r="B22" s="33">
        <v>7.0000000000000007E-2</v>
      </c>
      <c r="C22" s="1"/>
      <c r="D22" s="1"/>
      <c r="E22" s="1"/>
      <c r="F22" s="173" t="s">
        <v>87</v>
      </c>
      <c r="G22" s="173"/>
      <c r="H22" s="1"/>
    </row>
    <row r="23" spans="1:8" ht="15" x14ac:dyDescent="0.2">
      <c r="A23" s="27" t="s">
        <v>29</v>
      </c>
      <c r="B23" s="35"/>
      <c r="C23" s="1"/>
      <c r="D23" s="1"/>
      <c r="E23" s="1"/>
      <c r="F23" s="173"/>
      <c r="G23" s="173"/>
    </row>
    <row r="24" spans="1:8" ht="15" x14ac:dyDescent="0.2">
      <c r="A24" s="1"/>
      <c r="B24" s="1"/>
      <c r="C24" s="1"/>
      <c r="D24" s="1"/>
      <c r="E24" s="1"/>
      <c r="F24" s="1"/>
      <c r="G24" s="1"/>
      <c r="H24" s="65"/>
    </row>
    <row r="25" spans="1:8" ht="15" x14ac:dyDescent="0.2">
      <c r="A25" s="2"/>
      <c r="B25" s="2"/>
      <c r="C25" s="2"/>
      <c r="D25" s="2"/>
      <c r="E25" s="2"/>
      <c r="F25" s="2"/>
      <c r="G25" s="2"/>
      <c r="H25" s="65"/>
    </row>
    <row r="26" spans="1:8" ht="30" x14ac:dyDescent="0.2">
      <c r="A26" s="7" t="s">
        <v>141</v>
      </c>
      <c r="B26" s="87" t="s">
        <v>75</v>
      </c>
      <c r="C26" s="88" t="s">
        <v>4</v>
      </c>
      <c r="D26" s="89" t="s">
        <v>19</v>
      </c>
      <c r="E26" s="89" t="s">
        <v>20</v>
      </c>
      <c r="F26" s="88" t="s">
        <v>9</v>
      </c>
      <c r="G26" s="88" t="s">
        <v>88</v>
      </c>
      <c r="H26" s="65"/>
    </row>
    <row r="27" spans="1:8" ht="15" x14ac:dyDescent="0.2">
      <c r="A27" s="19"/>
      <c r="B27" s="90" t="s">
        <v>89</v>
      </c>
      <c r="C27" s="90" t="s">
        <v>89</v>
      </c>
      <c r="D27" s="90" t="s">
        <v>89</v>
      </c>
      <c r="E27" s="90" t="s">
        <v>89</v>
      </c>
      <c r="F27" s="90" t="s">
        <v>89</v>
      </c>
      <c r="G27" s="91"/>
      <c r="H27" s="65"/>
    </row>
    <row r="28" spans="1:8" ht="15" x14ac:dyDescent="0.2">
      <c r="A28" s="36" t="s">
        <v>90</v>
      </c>
      <c r="B28" s="92">
        <f>28*C4</f>
        <v>0</v>
      </c>
      <c r="C28" s="92">
        <f>28*(B5/120)</f>
        <v>0</v>
      </c>
      <c r="D28" s="92">
        <f>28*(B6/100)</f>
        <v>0</v>
      </c>
      <c r="E28" s="92">
        <f>28*(B7/100)</f>
        <v>0</v>
      </c>
      <c r="F28" s="92">
        <f>23*(B8/100)</f>
        <v>0</v>
      </c>
      <c r="G28" s="25"/>
      <c r="H28" s="65"/>
    </row>
    <row r="29" spans="1:8" ht="15" x14ac:dyDescent="0.2">
      <c r="A29" s="36" t="s">
        <v>91</v>
      </c>
      <c r="B29" s="92">
        <f>35*C4</f>
        <v>0</v>
      </c>
      <c r="C29" s="92">
        <f>(35*(B5/120))</f>
        <v>0</v>
      </c>
      <c r="D29" s="92">
        <f>25*(B6/100)</f>
        <v>0</v>
      </c>
      <c r="E29" s="92">
        <f>25*(B7/100)</f>
        <v>0</v>
      </c>
      <c r="F29" s="92">
        <f>10*(B8/100)</f>
        <v>0</v>
      </c>
      <c r="G29" s="25"/>
      <c r="H29" s="65"/>
    </row>
    <row r="30" spans="1:8" ht="15" x14ac:dyDescent="0.2">
      <c r="A30" s="36" t="s">
        <v>92</v>
      </c>
      <c r="B30" s="25"/>
      <c r="C30" s="25"/>
      <c r="D30" s="25"/>
      <c r="E30" s="25"/>
      <c r="F30" s="25"/>
      <c r="G30" s="25"/>
    </row>
    <row r="31" spans="1:8" ht="15" x14ac:dyDescent="0.2">
      <c r="A31" s="36" t="s">
        <v>93</v>
      </c>
      <c r="B31" s="92">
        <v>0</v>
      </c>
      <c r="C31" s="92">
        <v>0</v>
      </c>
      <c r="D31" s="92">
        <v>0</v>
      </c>
      <c r="E31" s="92">
        <v>0</v>
      </c>
      <c r="F31" s="92">
        <v>0</v>
      </c>
      <c r="G31" s="25"/>
      <c r="H31" s="65"/>
    </row>
    <row r="32" spans="1:8" ht="15" x14ac:dyDescent="0.2">
      <c r="A32" s="93" t="s">
        <v>28</v>
      </c>
      <c r="B32" s="94">
        <f t="shared" ref="B32:G32" si="0">SUM(B28:B31)</f>
        <v>0</v>
      </c>
      <c r="C32" s="94">
        <f t="shared" si="0"/>
        <v>0</v>
      </c>
      <c r="D32" s="94">
        <f t="shared" si="0"/>
        <v>0</v>
      </c>
      <c r="E32" s="94">
        <f t="shared" si="0"/>
        <v>0</v>
      </c>
      <c r="F32" s="94">
        <f t="shared" si="0"/>
        <v>0</v>
      </c>
      <c r="G32" s="94">
        <f t="shared" si="0"/>
        <v>0</v>
      </c>
      <c r="H32" s="65"/>
    </row>
    <row r="33" spans="1:8" ht="15" x14ac:dyDescent="0.2">
      <c r="A33" s="27" t="s">
        <v>94</v>
      </c>
      <c r="B33" s="30">
        <f>(B32+C32+D32+E32+F32)-G32</f>
        <v>0</v>
      </c>
      <c r="C33" s="39"/>
      <c r="D33" s="1"/>
      <c r="E33" s="1"/>
      <c r="F33" s="1"/>
      <c r="G33" s="1"/>
      <c r="H33" s="65"/>
    </row>
    <row r="34" spans="1:8" ht="15" x14ac:dyDescent="0.2">
      <c r="A34" s="95"/>
      <c r="B34" s="2"/>
      <c r="C34" s="96"/>
      <c r="D34" s="1"/>
      <c r="E34" s="1"/>
      <c r="F34" s="1"/>
      <c r="G34" s="1"/>
      <c r="H34" s="65"/>
    </row>
    <row r="35" spans="1:8" ht="15" x14ac:dyDescent="0.2">
      <c r="A35" s="2"/>
      <c r="B35" s="2"/>
      <c r="C35" s="15"/>
      <c r="D35" s="1"/>
      <c r="E35" s="1"/>
      <c r="F35" s="1"/>
      <c r="G35" s="1"/>
      <c r="H35" s="65"/>
    </row>
    <row r="36" spans="1:8" ht="15" x14ac:dyDescent="0.2">
      <c r="A36" s="2"/>
      <c r="B36" s="2"/>
      <c r="C36" s="1"/>
      <c r="D36" s="1"/>
      <c r="E36" s="1"/>
      <c r="F36" s="1"/>
      <c r="G36" s="1"/>
      <c r="H36" s="65"/>
    </row>
    <row r="37" spans="1:8" ht="15" x14ac:dyDescent="0.2">
      <c r="A37" s="7" t="s">
        <v>137</v>
      </c>
      <c r="B37" s="7" t="s">
        <v>95</v>
      </c>
      <c r="C37" s="1"/>
      <c r="D37" s="1"/>
      <c r="E37" s="1"/>
      <c r="F37" s="1"/>
      <c r="G37" s="1"/>
      <c r="H37" s="65"/>
    </row>
    <row r="38" spans="1:8" ht="15" x14ac:dyDescent="0.2">
      <c r="A38" s="36" t="s">
        <v>96</v>
      </c>
      <c r="B38" s="37"/>
      <c r="C38" s="1"/>
      <c r="D38" s="1"/>
      <c r="E38" s="1"/>
      <c r="F38" s="1"/>
      <c r="G38" s="1"/>
      <c r="H38" s="65"/>
    </row>
    <row r="39" spans="1:8" ht="15" x14ac:dyDescent="0.2">
      <c r="A39" s="36" t="s">
        <v>142</v>
      </c>
      <c r="B39" s="37"/>
      <c r="C39" s="1"/>
      <c r="D39" s="1"/>
      <c r="E39" s="1"/>
      <c r="F39" s="1"/>
      <c r="G39" s="1"/>
      <c r="H39" s="65"/>
    </row>
    <row r="40" spans="1:8" ht="15" x14ac:dyDescent="0.2">
      <c r="A40" s="27" t="s">
        <v>97</v>
      </c>
      <c r="B40" s="30">
        <f>B38*B39</f>
        <v>0</v>
      </c>
      <c r="C40" s="1"/>
      <c r="D40" s="1"/>
      <c r="E40" s="1"/>
      <c r="F40" s="2"/>
      <c r="G40" s="2"/>
    </row>
    <row r="41" spans="1:8" ht="15" x14ac:dyDescent="0.2">
      <c r="A41" s="1"/>
      <c r="B41" s="1"/>
      <c r="C41" s="1"/>
      <c r="D41" s="1"/>
      <c r="E41" s="1"/>
      <c r="F41" s="1"/>
      <c r="G41" s="1"/>
      <c r="H41" s="65"/>
    </row>
    <row r="42" spans="1:8" ht="15" x14ac:dyDescent="0.2">
      <c r="A42" s="1"/>
      <c r="B42" s="1"/>
      <c r="C42" s="1"/>
      <c r="D42" s="1"/>
      <c r="E42" s="1"/>
      <c r="F42" s="1"/>
      <c r="G42" s="1"/>
      <c r="H42" s="65"/>
    </row>
    <row r="43" spans="1:8" ht="15" x14ac:dyDescent="0.2">
      <c r="A43" s="2"/>
      <c r="B43" s="2"/>
      <c r="C43" s="1"/>
      <c r="D43" s="1"/>
      <c r="E43" s="1"/>
      <c r="F43" s="1"/>
      <c r="G43" s="1"/>
      <c r="H43" s="65"/>
    </row>
    <row r="44" spans="1:8" ht="15" x14ac:dyDescent="0.2">
      <c r="A44" s="7" t="s">
        <v>98</v>
      </c>
      <c r="B44" s="7" t="s">
        <v>56</v>
      </c>
      <c r="C44" s="1"/>
      <c r="D44" s="1"/>
      <c r="E44" s="1"/>
      <c r="F44" s="1"/>
      <c r="G44" s="1"/>
      <c r="H44" s="65"/>
    </row>
    <row r="45" spans="1:8" ht="15" x14ac:dyDescent="0.2">
      <c r="A45" s="27" t="s">
        <v>145</v>
      </c>
      <c r="B45" s="30">
        <v>570</v>
      </c>
      <c r="C45" s="1"/>
      <c r="D45" s="1"/>
      <c r="E45" s="1"/>
      <c r="F45" s="1"/>
      <c r="G45" s="1"/>
      <c r="H45" s="65"/>
    </row>
    <row r="46" spans="1:8" ht="15" x14ac:dyDescent="0.2">
      <c r="A46" s="2"/>
      <c r="B46" s="2"/>
      <c r="C46" s="1"/>
      <c r="D46" s="1"/>
      <c r="E46" s="1"/>
      <c r="F46" s="1"/>
      <c r="G46" s="1"/>
      <c r="H46" s="65"/>
    </row>
    <row r="47" spans="1:8" ht="15" x14ac:dyDescent="0.2">
      <c r="A47" s="2"/>
      <c r="B47" s="2"/>
      <c r="C47" s="1"/>
      <c r="D47" s="1"/>
      <c r="E47" s="1"/>
      <c r="F47" s="1"/>
      <c r="G47" s="1"/>
      <c r="H47" s="65"/>
    </row>
    <row r="48" spans="1:8" ht="22.5" x14ac:dyDescent="0.3">
      <c r="A48" s="15"/>
      <c r="B48" s="97"/>
      <c r="C48" s="1"/>
      <c r="D48" s="1"/>
      <c r="E48" s="1"/>
      <c r="F48" s="1"/>
      <c r="G48" s="1"/>
      <c r="H48" s="65"/>
    </row>
    <row r="49" spans="1:8" ht="15" x14ac:dyDescent="0.2">
      <c r="A49" s="15"/>
      <c r="B49" s="52"/>
      <c r="C49" s="1"/>
      <c r="D49" s="1"/>
      <c r="E49" s="1"/>
      <c r="F49" s="1"/>
      <c r="G49" s="1"/>
      <c r="H49" s="65"/>
    </row>
    <row r="50" spans="1:8" ht="15" x14ac:dyDescent="0.2">
      <c r="A50" s="98" t="s">
        <v>99</v>
      </c>
      <c r="B50" s="99" t="e">
        <f>B23*G20*G7*(B33+B40)*B45</f>
        <v>#DIV/0!</v>
      </c>
      <c r="C50" s="1"/>
      <c r="D50" s="1"/>
      <c r="E50" s="1"/>
      <c r="F50" s="1"/>
      <c r="G50" s="1"/>
      <c r="H50" s="65"/>
    </row>
    <row r="51" spans="1:8" ht="15.75" x14ac:dyDescent="0.25">
      <c r="A51" s="100"/>
      <c r="B51" s="100"/>
    </row>
    <row r="52" spans="1:8" ht="15" x14ac:dyDescent="0.2">
      <c r="A52" s="101" t="s">
        <v>100</v>
      </c>
      <c r="B52" s="102"/>
    </row>
    <row r="53" spans="1:8" ht="19.5" x14ac:dyDescent="0.25">
      <c r="A53" s="59" t="s">
        <v>101</v>
      </c>
      <c r="B53" s="103" t="e">
        <f>IF(B50&gt;0,B50,"0,00")</f>
        <v>#DIV/0!</v>
      </c>
    </row>
    <row r="54" spans="1:8" ht="15.75" x14ac:dyDescent="0.25">
      <c r="A54" s="65"/>
      <c r="B54" s="104"/>
      <c r="D54" s="105"/>
      <c r="E54" s="65"/>
    </row>
    <row r="56" spans="1:8" ht="15.75" x14ac:dyDescent="0.25">
      <c r="A56" s="65"/>
      <c r="B56" s="104"/>
      <c r="D56" s="106"/>
      <c r="E56" s="107"/>
    </row>
    <row r="57" spans="1:8" ht="15.75" x14ac:dyDescent="0.25">
      <c r="A57" s="105"/>
      <c r="B57" s="34"/>
      <c r="C57" s="108"/>
      <c r="D57" s="108"/>
    </row>
    <row r="58" spans="1:8" ht="15.75" x14ac:dyDescent="0.25">
      <c r="A58" s="105"/>
      <c r="B58" s="2"/>
      <c r="C58" s="2"/>
      <c r="D58" s="2"/>
    </row>
    <row r="59" spans="1:8" ht="15.75" x14ac:dyDescent="0.25">
      <c r="A59" s="106"/>
      <c r="B59" s="2"/>
      <c r="C59" s="2"/>
      <c r="D59" s="2"/>
    </row>
    <row r="60" spans="1:8" ht="15" x14ac:dyDescent="0.2">
      <c r="B60" s="34"/>
      <c r="C60" s="109"/>
      <c r="D60" s="109"/>
    </row>
  </sheetData>
  <sheetProtection algorithmName="SHA-512" hashValue="KPkwFnzOjaafsGYftSTXHER6fDAM8PuZW0j0fRXwmOVDjx8YYuHLC79PRa/6KIZ8NDrmmCQf7dTr9Z1ZRcZSXA==" saltValue="5Zku79CTVURaL7GT0nU6iA==" spinCount="100000" sheet="1" selectLockedCells="1"/>
  <mergeCells count="1">
    <mergeCell ref="F22:G23"/>
  </mergeCells>
  <printOptions horizontalCentered="1" verticalCentered="1"/>
  <pageMargins left="0" right="0" top="0.59027777777777801" bottom="0" header="0.51180555555555496" footer="0.51180555555555496"/>
  <pageSetup paperSize="9" scale="55" firstPageNumber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3"/>
  <sheetViews>
    <sheetView view="pageBreakPreview" zoomScale="84" zoomScaleNormal="84" zoomScaleSheetLayoutView="84" zoomScalePageLayoutView="56" workbookViewId="0">
      <selection activeCell="D5" sqref="D5"/>
    </sheetView>
  </sheetViews>
  <sheetFormatPr defaultColWidth="8.28515625" defaultRowHeight="12.75" x14ac:dyDescent="0.2"/>
  <cols>
    <col min="1" max="1" width="42.7109375" customWidth="1"/>
    <col min="2" max="5" width="20.7109375" customWidth="1"/>
    <col min="6" max="6" width="23.28515625" customWidth="1"/>
    <col min="7" max="16" width="20.7109375" customWidth="1"/>
  </cols>
  <sheetData>
    <row r="1" spans="1:10" ht="20.100000000000001" customHeight="1" x14ac:dyDescent="0.25">
      <c r="A1" s="175" t="s">
        <v>102</v>
      </c>
      <c r="B1" s="175"/>
      <c r="C1" s="175"/>
      <c r="D1" s="175"/>
      <c r="E1" s="175"/>
      <c r="F1" s="175"/>
      <c r="G1" s="176" t="s">
        <v>103</v>
      </c>
      <c r="H1" s="176"/>
      <c r="I1" s="176"/>
      <c r="J1" s="176"/>
    </row>
    <row r="2" spans="1:10" ht="50.1" customHeight="1" x14ac:dyDescent="0.2">
      <c r="A2" s="111" t="s">
        <v>104</v>
      </c>
      <c r="B2" s="112" t="s">
        <v>105</v>
      </c>
      <c r="C2" s="112" t="s">
        <v>106</v>
      </c>
      <c r="D2" s="112" t="s">
        <v>107</v>
      </c>
      <c r="E2" s="112" t="s">
        <v>108</v>
      </c>
      <c r="F2" s="113"/>
      <c r="G2" s="114" t="s">
        <v>108</v>
      </c>
      <c r="H2" s="112" t="s">
        <v>109</v>
      </c>
      <c r="J2" s="110"/>
    </row>
    <row r="3" spans="1:10" ht="50.1" customHeight="1" x14ac:dyDescent="0.2">
      <c r="A3" s="115" t="s">
        <v>75</v>
      </c>
      <c r="B3" s="116"/>
      <c r="C3" s="116"/>
      <c r="D3" s="116"/>
      <c r="E3" s="124">
        <f>ROUNDDOWN((B3*1)+(C3*2)+(D3*3),0)</f>
        <v>0</v>
      </c>
      <c r="F3" s="117"/>
      <c r="G3" s="118">
        <f>ROUNDDOWN((E3*0.2),0)</f>
        <v>0</v>
      </c>
      <c r="H3" s="119">
        <f>G3*11.25</f>
        <v>0</v>
      </c>
      <c r="J3" s="110"/>
    </row>
    <row r="4" spans="1:10" ht="50.1" customHeight="1" x14ac:dyDescent="0.2">
      <c r="A4" s="120"/>
      <c r="B4" s="112" t="s">
        <v>110</v>
      </c>
      <c r="C4" s="112" t="s">
        <v>111</v>
      </c>
      <c r="D4" s="112" t="s">
        <v>112</v>
      </c>
      <c r="E4" s="121" t="s">
        <v>108</v>
      </c>
      <c r="F4" s="122"/>
      <c r="G4" s="123" t="s">
        <v>108</v>
      </c>
      <c r="H4" s="112" t="s">
        <v>109</v>
      </c>
      <c r="J4" s="110"/>
    </row>
    <row r="5" spans="1:10" ht="60" customHeight="1" x14ac:dyDescent="0.2">
      <c r="A5" s="115" t="s">
        <v>113</v>
      </c>
      <c r="B5" s="116"/>
      <c r="C5" s="116"/>
      <c r="D5" s="116"/>
      <c r="E5" s="124">
        <f>ROUNDDOWN((B5*1)+(C5*2)+(D5*3),0)</f>
        <v>0</v>
      </c>
      <c r="F5" s="122"/>
      <c r="G5" s="118">
        <f>ROUNDDOWN((E5*0.2),0)</f>
        <v>0</v>
      </c>
      <c r="H5" s="119">
        <f>G5*11.25</f>
        <v>0</v>
      </c>
      <c r="J5" s="110"/>
    </row>
    <row r="6" spans="1:10" ht="50.1" customHeight="1" x14ac:dyDescent="0.2">
      <c r="A6" s="125"/>
      <c r="B6" s="112" t="s">
        <v>135</v>
      </c>
      <c r="C6" s="112" t="s">
        <v>136</v>
      </c>
      <c r="D6" s="112" t="s">
        <v>108</v>
      </c>
      <c r="E6" s="126"/>
      <c r="F6" s="127"/>
      <c r="G6" s="123" t="s">
        <v>108</v>
      </c>
      <c r="H6" s="112" t="s">
        <v>109</v>
      </c>
      <c r="J6" s="110"/>
    </row>
    <row r="7" spans="1:10" s="132" customFormat="1" ht="50.1" customHeight="1" x14ac:dyDescent="0.2">
      <c r="A7" s="115" t="s">
        <v>114</v>
      </c>
      <c r="B7" s="128"/>
      <c r="C7" s="116"/>
      <c r="D7" s="129">
        <f>ROUNDDOWN((B7*1)+(C7*2),0)</f>
        <v>0</v>
      </c>
      <c r="E7" s="130"/>
      <c r="F7" s="131"/>
      <c r="G7" s="118">
        <f>ROUNDDOWN((D7*0.2),0)</f>
        <v>0</v>
      </c>
      <c r="H7" s="119">
        <f>G7*11.25</f>
        <v>0</v>
      </c>
      <c r="J7" s="133"/>
    </row>
    <row r="8" spans="1:10" ht="60" customHeight="1" x14ac:dyDescent="0.2">
      <c r="A8" s="134"/>
      <c r="B8" s="112" t="s">
        <v>115</v>
      </c>
      <c r="C8" s="112" t="s">
        <v>116</v>
      </c>
      <c r="D8" s="112" t="s">
        <v>117</v>
      </c>
      <c r="E8" s="121" t="s">
        <v>108</v>
      </c>
      <c r="F8" s="135" t="s">
        <v>118</v>
      </c>
      <c r="G8" s="123" t="s">
        <v>108</v>
      </c>
      <c r="H8" s="112" t="s">
        <v>109</v>
      </c>
      <c r="I8" s="135" t="s">
        <v>118</v>
      </c>
      <c r="J8" s="121" t="s">
        <v>109</v>
      </c>
    </row>
    <row r="9" spans="1:10" ht="45" customHeight="1" x14ac:dyDescent="0.2">
      <c r="A9" s="115" t="s">
        <v>119</v>
      </c>
      <c r="B9" s="116"/>
      <c r="C9" s="116"/>
      <c r="D9" s="116"/>
      <c r="E9" s="129">
        <f>ROUNDDOWN(((B9/100)*1)+((C9/75)*1)+((D9/50)*1),0)</f>
        <v>0</v>
      </c>
      <c r="F9" s="136">
        <f>ROUNDDOWN(((D9/800)*1),0)</f>
        <v>0</v>
      </c>
      <c r="G9" s="118">
        <f>ROUNDDOWN((E9*0.2),0)</f>
        <v>0</v>
      </c>
      <c r="H9" s="119">
        <f>G9*11.25</f>
        <v>0</v>
      </c>
      <c r="I9" s="119">
        <f>ROUNDDOWN((F9*0.2),0)</f>
        <v>0</v>
      </c>
      <c r="J9" s="119">
        <f>I9*25</f>
        <v>0</v>
      </c>
    </row>
    <row r="10" spans="1:10" ht="60" customHeight="1" x14ac:dyDescent="0.2">
      <c r="A10" s="125"/>
      <c r="B10" s="112" t="s">
        <v>120</v>
      </c>
      <c r="C10" s="112" t="s">
        <v>121</v>
      </c>
      <c r="D10" s="112" t="s">
        <v>108</v>
      </c>
      <c r="F10" s="127"/>
      <c r="G10" s="123" t="s">
        <v>108</v>
      </c>
      <c r="H10" s="112" t="s">
        <v>109</v>
      </c>
      <c r="J10" s="110"/>
    </row>
    <row r="11" spans="1:10" ht="45" customHeight="1" x14ac:dyDescent="0.2">
      <c r="A11" s="137" t="s">
        <v>7</v>
      </c>
      <c r="B11" s="116"/>
      <c r="C11" s="116"/>
      <c r="D11" s="129">
        <f>ROUNDDOWN(((B11/100)*3)+((C11/100)*5),0)</f>
        <v>0</v>
      </c>
      <c r="F11" s="110"/>
      <c r="G11" s="118">
        <f>ROUNDDOWN((D11*0.2),0)</f>
        <v>0</v>
      </c>
      <c r="H11" s="119">
        <f>G11*11.25</f>
        <v>0</v>
      </c>
      <c r="J11" s="110"/>
    </row>
    <row r="12" spans="1:10" ht="45" customHeight="1" x14ac:dyDescent="0.2">
      <c r="A12" s="125"/>
      <c r="B12" s="138" t="s">
        <v>122</v>
      </c>
      <c r="C12" s="112" t="s">
        <v>108</v>
      </c>
      <c r="D12" s="121" t="s">
        <v>123</v>
      </c>
      <c r="F12" s="110"/>
      <c r="G12" s="139"/>
      <c r="H12" s="140"/>
      <c r="I12" s="140"/>
      <c r="J12" s="110"/>
    </row>
    <row r="13" spans="1:10" ht="45" customHeight="1" x14ac:dyDescent="0.2">
      <c r="A13" s="141" t="s">
        <v>124</v>
      </c>
      <c r="B13" s="142"/>
      <c r="C13" s="129">
        <f>ROUNDDOWN(((B13/5)*1),0)</f>
        <v>0</v>
      </c>
      <c r="D13" s="129">
        <f>ROUNDDOWN(((B13/60)*1),0)</f>
        <v>0</v>
      </c>
      <c r="G13" s="139"/>
      <c r="H13" s="140"/>
      <c r="I13" s="140"/>
      <c r="J13" s="110"/>
    </row>
    <row r="14" spans="1:10" ht="45" customHeight="1" x14ac:dyDescent="0.2">
      <c r="A14" s="125"/>
      <c r="B14" s="138" t="s">
        <v>122</v>
      </c>
      <c r="C14" s="112" t="s">
        <v>108</v>
      </c>
      <c r="D14" s="121" t="s">
        <v>123</v>
      </c>
      <c r="F14" s="110"/>
      <c r="G14" s="139"/>
      <c r="H14" s="140"/>
      <c r="I14" s="140"/>
      <c r="J14" s="110"/>
    </row>
    <row r="15" spans="1:10" ht="45" customHeight="1" x14ac:dyDescent="0.2">
      <c r="A15" s="141" t="s">
        <v>125</v>
      </c>
      <c r="B15" s="142"/>
      <c r="C15" s="129">
        <f>ROUNDDOWN(((B15/3)*1),0)</f>
        <v>0</v>
      </c>
      <c r="D15" s="129">
        <f>ROUNDDOWN(((B15/60)*1),0)</f>
        <v>0</v>
      </c>
      <c r="F15" s="110"/>
      <c r="G15" s="139"/>
      <c r="H15" s="140"/>
      <c r="I15" s="140"/>
      <c r="J15" s="110"/>
    </row>
    <row r="16" spans="1:10" ht="45" customHeight="1" x14ac:dyDescent="0.2">
      <c r="A16" s="125"/>
      <c r="B16" s="138" t="s">
        <v>126</v>
      </c>
      <c r="C16" s="112" t="s">
        <v>108</v>
      </c>
      <c r="F16" s="110"/>
      <c r="G16" s="143"/>
      <c r="H16" s="144"/>
      <c r="I16" s="144"/>
      <c r="J16" s="110"/>
    </row>
    <row r="17" spans="1:10" ht="45" customHeight="1" x14ac:dyDescent="0.2">
      <c r="A17" s="137" t="s">
        <v>127</v>
      </c>
      <c r="B17" s="142"/>
      <c r="C17" s="129">
        <f>ROUNDDOWN(((B17/10)*1),0)</f>
        <v>0</v>
      </c>
      <c r="F17" s="110"/>
      <c r="G17" s="143"/>
      <c r="H17" s="144"/>
      <c r="I17" s="144"/>
      <c r="J17" s="110"/>
    </row>
    <row r="18" spans="1:10" ht="45" customHeight="1" x14ac:dyDescent="0.2">
      <c r="A18" s="125"/>
      <c r="B18" s="112" t="s">
        <v>128</v>
      </c>
      <c r="C18" s="112" t="s">
        <v>108</v>
      </c>
      <c r="D18" s="121" t="s">
        <v>118</v>
      </c>
      <c r="F18" s="110"/>
      <c r="G18" s="123" t="s">
        <v>108</v>
      </c>
      <c r="H18" s="112" t="s">
        <v>109</v>
      </c>
      <c r="I18" s="135" t="s">
        <v>118</v>
      </c>
      <c r="J18" s="121" t="s">
        <v>109</v>
      </c>
    </row>
    <row r="19" spans="1:10" ht="45" customHeight="1" x14ac:dyDescent="0.2">
      <c r="A19" s="145" t="s">
        <v>129</v>
      </c>
      <c r="B19" s="116"/>
      <c r="C19" s="129">
        <f>ROUNDDOWN(((B19/150)*1),0)</f>
        <v>0</v>
      </c>
      <c r="D19" s="129">
        <f>ROUNDDOWN(((B19/800)*1),0)</f>
        <v>0</v>
      </c>
      <c r="F19" s="110"/>
      <c r="G19" s="118">
        <f>ROUNDDOWN((C19*0.2),0)</f>
        <v>0</v>
      </c>
      <c r="H19" s="119">
        <f>ROUNDDOWN((G19*11.25),0)</f>
        <v>0</v>
      </c>
      <c r="I19" s="124">
        <f>ROUNDDOWN((D19*0.2),0)</f>
        <v>0</v>
      </c>
      <c r="J19" s="119">
        <f>I19*25</f>
        <v>0</v>
      </c>
    </row>
    <row r="20" spans="1:10" ht="50.1" customHeight="1" x14ac:dyDescent="0.2">
      <c r="A20" s="125"/>
      <c r="B20" s="112" t="s">
        <v>120</v>
      </c>
      <c r="C20" s="112" t="s">
        <v>121</v>
      </c>
      <c r="D20" s="138" t="s">
        <v>122</v>
      </c>
      <c r="E20" s="121" t="s">
        <v>108</v>
      </c>
      <c r="G20" s="123" t="s">
        <v>108</v>
      </c>
      <c r="H20" s="112" t="s">
        <v>109</v>
      </c>
      <c r="J20" s="110"/>
    </row>
    <row r="21" spans="1:10" ht="45" customHeight="1" x14ac:dyDescent="0.2">
      <c r="A21" s="141" t="s">
        <v>130</v>
      </c>
      <c r="B21" s="116"/>
      <c r="C21" s="116"/>
      <c r="D21" s="142"/>
      <c r="E21" s="129">
        <f>(ROUNDDOWN((B21/100),0)*1)+(ROUNDDOWN((C21/100),0)*2)+(ROUNDDOWN((D21/3),0)*1)</f>
        <v>0</v>
      </c>
      <c r="G21" s="118">
        <f>ROUNDDOWN((E21*0.2),0)</f>
        <v>0</v>
      </c>
      <c r="H21" s="119">
        <f>G21*11.25</f>
        <v>0</v>
      </c>
    </row>
    <row r="22" spans="1:10" ht="39.950000000000003" customHeight="1" x14ac:dyDescent="0.2">
      <c r="A22" s="146"/>
      <c r="B22" s="146"/>
      <c r="C22" s="146"/>
      <c r="D22" s="146"/>
      <c r="E22" s="147"/>
      <c r="F22" s="148"/>
      <c r="G22" s="148"/>
      <c r="H22" s="148"/>
      <c r="I22" s="148"/>
      <c r="J22" s="148"/>
    </row>
    <row r="23" spans="1:10" ht="20.100000000000001" customHeight="1" x14ac:dyDescent="0.25">
      <c r="A23" s="177" t="s">
        <v>131</v>
      </c>
      <c r="B23" s="177"/>
      <c r="C23" s="177"/>
      <c r="D23" s="177"/>
      <c r="E23" s="177"/>
      <c r="F23" s="177"/>
      <c r="G23" s="177"/>
      <c r="H23" s="177"/>
      <c r="I23" s="177"/>
      <c r="J23" s="177"/>
    </row>
    <row r="24" spans="1:10" ht="50.1" customHeight="1" x14ac:dyDescent="0.2">
      <c r="A24" s="111" t="s">
        <v>104</v>
      </c>
      <c r="B24" s="112" t="s">
        <v>108</v>
      </c>
      <c r="C24" s="112" t="s">
        <v>109</v>
      </c>
      <c r="D24" s="113"/>
      <c r="E24" s="149"/>
      <c r="F24" s="149"/>
      <c r="G24" s="110"/>
      <c r="H24" s="110"/>
      <c r="I24" s="110"/>
      <c r="J24" s="110"/>
    </row>
    <row r="25" spans="1:10" ht="50.1" customHeight="1" x14ac:dyDescent="0.2">
      <c r="A25" s="115" t="s">
        <v>75</v>
      </c>
      <c r="B25" s="150"/>
      <c r="C25" s="119">
        <f>B25*11.25</f>
        <v>0</v>
      </c>
      <c r="D25" s="151"/>
      <c r="E25" s="152"/>
      <c r="F25" s="110"/>
      <c r="G25" s="110"/>
      <c r="H25" s="110"/>
      <c r="I25" s="110"/>
      <c r="J25" s="110"/>
    </row>
    <row r="26" spans="1:10" ht="50.1" customHeight="1" x14ac:dyDescent="0.25">
      <c r="A26" s="120"/>
      <c r="B26" s="112" t="s">
        <v>108</v>
      </c>
      <c r="C26" s="112" t="s">
        <v>109</v>
      </c>
      <c r="D26" s="126"/>
      <c r="E26" s="149"/>
      <c r="F26" s="149"/>
      <c r="G26" s="153"/>
      <c r="H26" s="154"/>
      <c r="I26" s="110"/>
      <c r="J26" s="110"/>
    </row>
    <row r="27" spans="1:10" ht="60" customHeight="1" x14ac:dyDescent="0.2">
      <c r="A27" s="115" t="s">
        <v>113</v>
      </c>
      <c r="B27" s="150"/>
      <c r="C27" s="119">
        <f>B27*11.25</f>
        <v>0</v>
      </c>
      <c r="D27" s="151"/>
      <c r="E27" s="155"/>
      <c r="F27" s="156"/>
      <c r="G27" s="153"/>
      <c r="H27" s="157"/>
      <c r="I27" s="157"/>
      <c r="J27" s="110"/>
    </row>
    <row r="28" spans="1:10" ht="50.1" customHeight="1" x14ac:dyDescent="0.2">
      <c r="A28" s="125"/>
      <c r="B28" s="112" t="s">
        <v>108</v>
      </c>
      <c r="C28" s="112" t="s">
        <v>109</v>
      </c>
      <c r="D28" s="126"/>
      <c r="E28" s="149"/>
      <c r="F28" s="127"/>
      <c r="G28" s="158"/>
      <c r="H28" s="159"/>
      <c r="I28" s="110"/>
      <c r="J28" s="110"/>
    </row>
    <row r="29" spans="1:10" ht="60" customHeight="1" x14ac:dyDescent="0.2">
      <c r="A29" s="115" t="s">
        <v>114</v>
      </c>
      <c r="B29" s="150"/>
      <c r="C29" s="119">
        <f>B29*11.25</f>
        <v>0</v>
      </c>
      <c r="D29" s="160"/>
      <c r="E29" s="161"/>
      <c r="F29" s="131"/>
      <c r="G29" s="158"/>
      <c r="H29" s="162"/>
      <c r="I29" s="110"/>
      <c r="J29" s="110"/>
    </row>
    <row r="30" spans="1:10" ht="60" customHeight="1" x14ac:dyDescent="0.2">
      <c r="A30" s="134"/>
      <c r="B30" s="112" t="s">
        <v>108</v>
      </c>
      <c r="C30" s="121" t="s">
        <v>118</v>
      </c>
      <c r="D30" s="112" t="s">
        <v>109</v>
      </c>
      <c r="E30" s="149"/>
      <c r="I30" s="163"/>
      <c r="J30" s="110"/>
    </row>
    <row r="31" spans="1:10" ht="50.1" customHeight="1" x14ac:dyDescent="0.2">
      <c r="A31" s="115" t="s">
        <v>119</v>
      </c>
      <c r="B31" s="150"/>
      <c r="C31" s="150"/>
      <c r="D31" s="119">
        <f>(B31*11.25)+(C31*25)</f>
        <v>0</v>
      </c>
      <c r="E31" s="164"/>
      <c r="I31" s="110"/>
      <c r="J31" s="110"/>
    </row>
    <row r="32" spans="1:10" ht="50.1" customHeight="1" x14ac:dyDescent="0.2">
      <c r="A32" s="125"/>
      <c r="B32" s="112" t="s">
        <v>108</v>
      </c>
      <c r="C32" s="112" t="s">
        <v>109</v>
      </c>
      <c r="D32" s="113"/>
      <c r="I32" s="110"/>
      <c r="J32" s="110"/>
    </row>
    <row r="33" spans="1:10" ht="50.1" customHeight="1" x14ac:dyDescent="0.2">
      <c r="A33" s="137" t="s">
        <v>7</v>
      </c>
      <c r="B33" s="150"/>
      <c r="C33" s="119"/>
      <c r="D33" s="160"/>
      <c r="I33" s="110"/>
      <c r="J33" s="110"/>
    </row>
    <row r="34" spans="1:10" ht="50.1" customHeight="1" x14ac:dyDescent="0.2">
      <c r="A34" s="125"/>
      <c r="B34" s="112" t="s">
        <v>108</v>
      </c>
      <c r="C34" s="121" t="s">
        <v>118</v>
      </c>
      <c r="D34" s="112" t="s">
        <v>109</v>
      </c>
      <c r="I34" s="110"/>
      <c r="J34" s="110"/>
    </row>
    <row r="35" spans="1:10" ht="50.1" customHeight="1" x14ac:dyDescent="0.2">
      <c r="A35" s="145" t="s">
        <v>132</v>
      </c>
      <c r="B35" s="150"/>
      <c r="C35" s="150"/>
      <c r="D35" s="119">
        <f>(B35*11.25)+(C35*25)</f>
        <v>0</v>
      </c>
      <c r="I35" s="110"/>
      <c r="J35" s="110"/>
    </row>
    <row r="36" spans="1:10" ht="50.1" customHeight="1" x14ac:dyDescent="0.2">
      <c r="A36" s="125"/>
      <c r="B36" s="112" t="s">
        <v>108</v>
      </c>
      <c r="C36" s="112" t="s">
        <v>109</v>
      </c>
      <c r="I36" s="110"/>
      <c r="J36" s="110"/>
    </row>
    <row r="37" spans="1:10" ht="50.1" customHeight="1" x14ac:dyDescent="0.2">
      <c r="A37" s="141" t="s">
        <v>130</v>
      </c>
      <c r="B37" s="150"/>
      <c r="C37" s="119">
        <f>B37*11.25</f>
        <v>0</v>
      </c>
    </row>
    <row r="38" spans="1:10" ht="50.1" customHeight="1" x14ac:dyDescent="0.2"/>
    <row r="39" spans="1:10" ht="50.1" customHeight="1" x14ac:dyDescent="0.2">
      <c r="A39" s="174" t="s">
        <v>133</v>
      </c>
      <c r="B39" s="174"/>
      <c r="C39" s="174"/>
      <c r="D39" s="174"/>
      <c r="E39" s="174"/>
      <c r="F39" s="174"/>
      <c r="G39" s="174"/>
      <c r="H39" s="174"/>
      <c r="I39" s="174"/>
      <c r="J39" s="174"/>
    </row>
    <row r="40" spans="1:10" ht="20.100000000000001" customHeight="1" x14ac:dyDescent="0.2">
      <c r="A40" s="174"/>
      <c r="B40" s="174"/>
      <c r="C40" s="174"/>
      <c r="D40" s="174"/>
      <c r="E40" s="174"/>
      <c r="F40" s="174"/>
      <c r="G40" s="174"/>
      <c r="H40" s="174"/>
      <c r="I40" s="174"/>
      <c r="J40" s="174"/>
    </row>
    <row r="41" spans="1:10" ht="20.100000000000001" customHeight="1" x14ac:dyDescent="0.2">
      <c r="A41" s="174"/>
      <c r="B41" s="174"/>
      <c r="C41" s="174"/>
      <c r="D41" s="174"/>
      <c r="E41" s="174"/>
      <c r="F41" s="174"/>
      <c r="G41" s="174"/>
      <c r="H41" s="174"/>
      <c r="I41" s="174"/>
      <c r="J41" s="174"/>
    </row>
    <row r="42" spans="1:10" ht="20.100000000000001" customHeight="1" x14ac:dyDescent="0.2">
      <c r="A42" s="110"/>
      <c r="B42" s="110"/>
      <c r="C42" s="110"/>
      <c r="D42" s="110"/>
      <c r="E42" s="110"/>
      <c r="F42" s="110"/>
      <c r="G42" s="110"/>
      <c r="H42" s="110"/>
      <c r="I42" s="110"/>
      <c r="J42" s="110"/>
    </row>
    <row r="43" spans="1:10" ht="20.100000000000001" customHeight="1" x14ac:dyDescent="0.2"/>
  </sheetData>
  <sheetProtection algorithmName="SHA-512" hashValue="1fPUldaZrYsS2aNd95XUGw3Q4SZ1CuWhSSQ8uTjrzW+SVC1x29wQot0pmqhsSdY+Y5k6/jIcnWfemjEXCGcsFQ==" saltValue="dfWkQwDZg4W+P1OXkikicQ==" spinCount="100000" sheet="1" selectLockedCells="1"/>
  <mergeCells count="4">
    <mergeCell ref="A39:J41"/>
    <mergeCell ref="A1:F1"/>
    <mergeCell ref="G1:J1"/>
    <mergeCell ref="A23:J23"/>
  </mergeCells>
  <pageMargins left="0.87013888888888902" right="0.75" top="0.22013888888888899" bottom="0.27013888888888898" header="0.51180555555555496" footer="0.51180555555555496"/>
  <pageSetup paperSize="9" scale="34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</TotalTime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3</vt:i4>
      </vt:variant>
      <vt:variant>
        <vt:lpstr>Intervalos com Nome</vt:lpstr>
      </vt:variant>
      <vt:variant>
        <vt:i4>2</vt:i4>
      </vt:variant>
    </vt:vector>
  </HeadingPairs>
  <TitlesOfParts>
    <vt:vector size="5" baseType="lpstr">
      <vt:lpstr>TMU</vt:lpstr>
      <vt:lpstr>COMPENSAÇÃO</vt:lpstr>
      <vt:lpstr>ESTACIONAMENTO</vt:lpstr>
      <vt:lpstr>ESTACIONAMENTO!Área_de_Impressão</vt:lpstr>
      <vt:lpstr>TMU!Área_de_Impressão</vt:lpstr>
    </vt:vector>
  </TitlesOfParts>
  <Company>Câmara Municipal de Felgueiras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flg_psilva</dc:creator>
  <dc:description/>
  <cp:lastModifiedBy>Serviços de Ordenamento do Território - Paulo Silva</cp:lastModifiedBy>
  <cp:revision>5</cp:revision>
  <cp:lastPrinted>2023-02-15T15:34:24Z</cp:lastPrinted>
  <dcterms:created xsi:type="dcterms:W3CDTF">2013-09-27T12:59:17Z</dcterms:created>
  <dcterms:modified xsi:type="dcterms:W3CDTF">2026-01-06T11:36:00Z</dcterms:modified>
  <dc:language>pt-PT</dc:language>
</cp:coreProperties>
</file>